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OK 13" sheetId="1" r:id="rId1"/>
  </sheets>
  <definedNames>
    <definedName name="_xlnm.Print_Area" localSheetId="0">'BLOK 13'!$A$1:$M$80</definedName>
  </definedNames>
  <calcPr fullCalcOnLoad="1"/>
</workbook>
</file>

<file path=xl/sharedStrings.xml><?xml version="1.0" encoding="utf-8"?>
<sst xmlns="http://schemas.openxmlformats.org/spreadsheetml/2006/main" count="291" uniqueCount="122">
  <si>
    <t>POSTOJEĆE STANJE</t>
  </si>
  <si>
    <t>PLANIRANO STANJE</t>
  </si>
  <si>
    <t>Broj UP</t>
  </si>
  <si>
    <r>
      <t>Površina UP (m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</si>
  <si>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 xml:space="preserve"> Spratnost</t>
  </si>
  <si>
    <t>P pod objektom (m²)</t>
  </si>
  <si>
    <t>BRP (m²)</t>
  </si>
  <si>
    <t>Iz</t>
  </si>
  <si>
    <t>Ii</t>
  </si>
  <si>
    <t>MAX spratnost</t>
  </si>
  <si>
    <t>BRP     (m²)</t>
  </si>
  <si>
    <t>Dozvoljene vrste građenja</t>
  </si>
  <si>
    <t>Ukupno</t>
  </si>
  <si>
    <t>/</t>
  </si>
  <si>
    <t xml:space="preserve">POVRŠINE ZA STANOVANJE SREDNJE GUSTINE                                                                                                  </t>
  </si>
  <si>
    <t>G+P+4</t>
  </si>
  <si>
    <t>P+3</t>
  </si>
  <si>
    <t>P+1+Pk</t>
  </si>
  <si>
    <t>P+2</t>
  </si>
  <si>
    <t>P+3+Pk</t>
  </si>
  <si>
    <t>SS4</t>
  </si>
  <si>
    <t>P+4</t>
  </si>
  <si>
    <t>UP1</t>
  </si>
  <si>
    <t>UP2</t>
  </si>
  <si>
    <t>UP3</t>
  </si>
  <si>
    <t>UP4</t>
  </si>
  <si>
    <t>UP32</t>
  </si>
  <si>
    <t>UP33</t>
  </si>
  <si>
    <t>UP34</t>
  </si>
  <si>
    <t>UP35</t>
  </si>
  <si>
    <t>UP36</t>
  </si>
  <si>
    <t>UP37</t>
  </si>
  <si>
    <t>UP38</t>
  </si>
  <si>
    <t>UP39</t>
  </si>
  <si>
    <t>UP40</t>
  </si>
  <si>
    <t>UP41</t>
  </si>
  <si>
    <t>UP43</t>
  </si>
  <si>
    <t>UP46</t>
  </si>
  <si>
    <t>UP11</t>
  </si>
  <si>
    <t>UP12</t>
  </si>
  <si>
    <t>UP13</t>
  </si>
  <si>
    <t>UP14</t>
  </si>
  <si>
    <t>UP15</t>
  </si>
  <si>
    <t>UP17</t>
  </si>
  <si>
    <t>UP18</t>
  </si>
  <si>
    <t>UP19</t>
  </si>
  <si>
    <t>UP20</t>
  </si>
  <si>
    <t>UP21</t>
  </si>
  <si>
    <t>UP22</t>
  </si>
  <si>
    <t>UP24</t>
  </si>
  <si>
    <t>UP25</t>
  </si>
  <si>
    <t>UP26</t>
  </si>
  <si>
    <t>UP30</t>
  </si>
  <si>
    <t>UP31</t>
  </si>
  <si>
    <t>UP5</t>
  </si>
  <si>
    <t>UP6</t>
  </si>
  <si>
    <t>UP7</t>
  </si>
  <si>
    <t>UP8</t>
  </si>
  <si>
    <t>UP42</t>
  </si>
  <si>
    <t>UP44</t>
  </si>
  <si>
    <t>UP45</t>
  </si>
  <si>
    <t>UP47</t>
  </si>
  <si>
    <t>UP10</t>
  </si>
  <si>
    <t>G+P+3</t>
  </si>
  <si>
    <t>SS2</t>
  </si>
  <si>
    <t>P+2+Pk</t>
  </si>
  <si>
    <t>UP27</t>
  </si>
  <si>
    <t>UP28</t>
  </si>
  <si>
    <t>UP29</t>
  </si>
  <si>
    <t>UP16</t>
  </si>
  <si>
    <t xml:space="preserve">POVRŠINE ZA TURIZAM                                                                                               </t>
  </si>
  <si>
    <t>T1</t>
  </si>
  <si>
    <t>P+2+Pk,P+3,P+3+Pk</t>
  </si>
  <si>
    <t>2*P+2+Pk</t>
  </si>
  <si>
    <t>Su+P+4+Pk</t>
  </si>
  <si>
    <t>P,P+3</t>
  </si>
  <si>
    <t>P+4+Pk</t>
  </si>
  <si>
    <t>G+P+3+Pk</t>
  </si>
  <si>
    <t>UP 48</t>
  </si>
  <si>
    <t>Gradnja moguća ukoliko se UP pripoji nekoj od susednih UP.</t>
  </si>
  <si>
    <t>P+3+Pk, P+4+Pk</t>
  </si>
  <si>
    <t>2*P, G+P+2+Pk</t>
  </si>
  <si>
    <t>P,P+3+Pk</t>
  </si>
  <si>
    <t>UP9</t>
  </si>
  <si>
    <t>P+3,P+4</t>
  </si>
  <si>
    <t>P+1+Pk, 2*P+2+Pk</t>
  </si>
  <si>
    <t>UKUPNO - BLOK 13</t>
  </si>
  <si>
    <r>
      <rPr>
        <b/>
        <sz val="10"/>
        <rFont val="Arial"/>
        <family val="2"/>
      </rPr>
      <t>SS4</t>
    </r>
    <r>
      <rPr>
        <sz val="10"/>
        <rFont val="Arial"/>
        <family val="2"/>
      </rPr>
      <t xml:space="preserve">-Površine za stanovanje srednje gustine </t>
    </r>
  </si>
  <si>
    <r>
      <rPr>
        <b/>
        <sz val="10"/>
        <rFont val="Arial"/>
        <family val="2"/>
      </rPr>
      <t>T1</t>
    </r>
    <r>
      <rPr>
        <sz val="10"/>
        <rFont val="Arial"/>
        <family val="2"/>
      </rPr>
      <t>-Površine za turizam</t>
    </r>
  </si>
  <si>
    <r>
      <rPr>
        <b/>
        <sz val="10"/>
        <rFont val="Arial"/>
        <family val="2"/>
      </rPr>
      <t>PUJ</t>
    </r>
    <r>
      <rPr>
        <sz val="10"/>
        <rFont val="Arial"/>
        <family val="2"/>
      </rPr>
      <t>-Površine javne namene</t>
    </r>
  </si>
  <si>
    <t>Saobraćajne površine</t>
  </si>
  <si>
    <r>
      <rPr>
        <b/>
        <sz val="10"/>
        <rFont val="Arial"/>
        <family val="2"/>
      </rPr>
      <t>SS2</t>
    </r>
    <r>
      <rPr>
        <sz val="10"/>
        <rFont val="Arial"/>
        <family val="2"/>
      </rPr>
      <t xml:space="preserve">-Površine za stanovanje srednje gustine </t>
    </r>
  </si>
  <si>
    <t>P, P+3+Pk</t>
  </si>
  <si>
    <t>P+2+Pk, P+3, P+3+Pk</t>
  </si>
  <si>
    <t>P+3, P+4</t>
  </si>
  <si>
    <t>P</t>
  </si>
  <si>
    <t>P+3+Pk, P+4</t>
  </si>
  <si>
    <t>P+1+</t>
  </si>
  <si>
    <t>P+2, P+2+Pk</t>
  </si>
  <si>
    <r>
      <t xml:space="preserve">P+1+Pk, P+2, P+2+Pk, </t>
    </r>
    <r>
      <rPr>
        <sz val="10"/>
        <color indexed="10"/>
        <rFont val="Arial"/>
        <family val="2"/>
      </rPr>
      <t>P+2+Pk</t>
    </r>
  </si>
  <si>
    <t>P+2+Pk, P+4</t>
  </si>
  <si>
    <r>
      <t xml:space="preserve">P+2+Pk, </t>
    </r>
    <r>
      <rPr>
        <sz val="10"/>
        <color indexed="10"/>
        <rFont val="Arial"/>
        <family val="2"/>
      </rPr>
      <t>P+2+Pk</t>
    </r>
  </si>
  <si>
    <t>P+2+Pk, P+3</t>
  </si>
  <si>
    <t>P+1, P+3</t>
  </si>
  <si>
    <t>P, P+1</t>
  </si>
  <si>
    <t>Su+P+1+Pk</t>
  </si>
  <si>
    <r>
      <t xml:space="preserve">P+1, </t>
    </r>
    <r>
      <rPr>
        <sz val="10"/>
        <color indexed="10"/>
        <rFont val="Arial"/>
        <family val="2"/>
      </rPr>
      <t>P+1</t>
    </r>
  </si>
  <si>
    <t>Su+P+3</t>
  </si>
  <si>
    <t>P, P+3</t>
  </si>
  <si>
    <t>G+P+</t>
  </si>
  <si>
    <r>
      <rPr>
        <sz val="10"/>
        <color indexed="10"/>
        <rFont val="Arial"/>
        <family val="2"/>
      </rPr>
      <t>P+3+Pk</t>
    </r>
    <r>
      <rPr>
        <sz val="10"/>
        <rFont val="Arial"/>
        <family val="2"/>
      </rPr>
      <t>, P+3+Pk</t>
    </r>
  </si>
  <si>
    <t>UP23</t>
  </si>
  <si>
    <t>zadržano iz važećeg plana</t>
  </si>
  <si>
    <t>postojeći objekat - bez daljih intervencija</t>
  </si>
  <si>
    <t>dogradnja, nadradnja, nova gradnja</t>
  </si>
  <si>
    <t>nadgradnja, dvojni objekat sa objektom na susednoj parceli</t>
  </si>
  <si>
    <t>izgradnja novog objekta</t>
  </si>
  <si>
    <t>zadržano postojeće stanje</t>
  </si>
  <si>
    <r>
      <t xml:space="preserve">P+2+Pk, </t>
    </r>
    <r>
      <rPr>
        <sz val="10"/>
        <color indexed="10"/>
        <rFont val="Arial"/>
        <family val="2"/>
      </rPr>
      <t>P+2+Pk</t>
    </r>
  </si>
  <si>
    <t>nadgradnja                                         prema važećem planu</t>
  </si>
  <si>
    <t>formiranje pune etaže zadržano iz važećeg plana</t>
  </si>
  <si>
    <t>završetak objekta prema važećem planu                                        prema važećem planu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</si>
</sst>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0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3" fontId="1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72" fontId="0" fillId="0" borderId="0" xfId="0" applyNumberFormat="1" applyFill="1" applyAlignment="1">
      <alignment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 wrapText="1"/>
    </xf>
    <xf numFmtId="1" fontId="0" fillId="0" borderId="13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wrapText="1"/>
    </xf>
    <xf numFmtId="172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center" wrapText="1"/>
    </xf>
    <xf numFmtId="172" fontId="0" fillId="0" borderId="13" xfId="0" applyNumberFormat="1" applyFont="1" applyFill="1" applyBorder="1" applyAlignment="1">
      <alignment horizontal="right" wrapText="1"/>
    </xf>
    <xf numFmtId="2" fontId="0" fillId="0" borderId="13" xfId="0" applyNumberFormat="1" applyFont="1" applyFill="1" applyBorder="1" applyAlignment="1">
      <alignment horizontal="right" wrapText="1"/>
    </xf>
    <xf numFmtId="2" fontId="0" fillId="0" borderId="17" xfId="0" applyNumberFormat="1" applyFont="1" applyFill="1" applyBorder="1" applyAlignment="1">
      <alignment horizontal="right" wrapText="1"/>
    </xf>
    <xf numFmtId="0" fontId="0" fillId="0" borderId="14" xfId="0" applyFill="1" applyBorder="1" applyAlignment="1">
      <alignment horizontal="center" vertical="center"/>
    </xf>
    <xf numFmtId="172" fontId="0" fillId="0" borderId="15" xfId="0" applyNumberFormat="1" applyFill="1" applyBorder="1" applyAlignment="1">
      <alignment horizontal="right" vertical="center"/>
    </xf>
    <xf numFmtId="2" fontId="0" fillId="0" borderId="15" xfId="0" applyNumberFormat="1" applyFill="1" applyBorder="1" applyAlignment="1">
      <alignment horizontal="right" vertical="center"/>
    </xf>
    <xf numFmtId="2" fontId="0" fillId="0" borderId="18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center" wrapText="1"/>
    </xf>
    <xf numFmtId="172" fontId="0" fillId="0" borderId="13" xfId="0" applyNumberFormat="1" applyFill="1" applyBorder="1" applyAlignment="1">
      <alignment horizontal="right" vertical="center"/>
    </xf>
    <xf numFmtId="2" fontId="0" fillId="0" borderId="13" xfId="0" applyNumberFormat="1" applyFill="1" applyBorder="1" applyAlignment="1">
      <alignment horizontal="right" vertical="center"/>
    </xf>
    <xf numFmtId="2" fontId="0" fillId="0" borderId="17" xfId="0" applyNumberForma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 vertical="center"/>
    </xf>
    <xf numFmtId="172" fontId="0" fillId="0" borderId="11" xfId="0" applyNumberFormat="1" applyFill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13" fontId="0" fillId="33" borderId="22" xfId="0" applyNumberFormat="1" applyFont="1" applyFill="1" applyBorder="1" applyAlignment="1">
      <alignment horizontal="center" vertical="center" wrapText="1"/>
    </xf>
    <xf numFmtId="2" fontId="0" fillId="33" borderId="23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2" fontId="0" fillId="33" borderId="24" xfId="0" applyNumberFormat="1" applyFont="1" applyFill="1" applyBorder="1" applyAlignment="1">
      <alignment horizontal="center" vertical="center" wrapText="1"/>
    </xf>
    <xf numFmtId="2" fontId="0" fillId="33" borderId="25" xfId="0" applyNumberFormat="1" applyFont="1" applyFill="1" applyBorder="1" applyAlignment="1">
      <alignment horizontal="center" vertical="center" wrapText="1"/>
    </xf>
    <xf numFmtId="172" fontId="0" fillId="33" borderId="26" xfId="0" applyNumberFormat="1" applyFont="1" applyFill="1" applyBorder="1" applyAlignment="1">
      <alignment horizontal="center" vertical="center"/>
    </xf>
    <xf numFmtId="172" fontId="0" fillId="33" borderId="27" xfId="0" applyNumberFormat="1" applyFont="1" applyFill="1" applyBorder="1" applyAlignment="1">
      <alignment horizontal="right" vertical="center"/>
    </xf>
    <xf numFmtId="172" fontId="0" fillId="33" borderId="28" xfId="0" applyNumberFormat="1" applyFont="1" applyFill="1" applyBorder="1" applyAlignment="1">
      <alignment horizontal="right" vertical="center"/>
    </xf>
    <xf numFmtId="2" fontId="0" fillId="33" borderId="28" xfId="0" applyNumberFormat="1" applyFont="1" applyFill="1" applyBorder="1" applyAlignment="1">
      <alignment horizontal="right" vertical="center"/>
    </xf>
    <xf numFmtId="2" fontId="0" fillId="33" borderId="29" xfId="0" applyNumberFormat="1" applyFont="1" applyFill="1" applyBorder="1" applyAlignment="1">
      <alignment horizontal="right" vertical="center"/>
    </xf>
    <xf numFmtId="13" fontId="0" fillId="34" borderId="22" xfId="0" applyNumberFormat="1" applyFont="1" applyFill="1" applyBorder="1" applyAlignment="1">
      <alignment horizontal="center" vertical="center" wrapText="1"/>
    </xf>
    <xf numFmtId="2" fontId="0" fillId="34" borderId="23" xfId="0" applyNumberFormat="1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2" fontId="0" fillId="34" borderId="24" xfId="0" applyNumberFormat="1" applyFont="1" applyFill="1" applyBorder="1" applyAlignment="1">
      <alignment horizontal="center" vertical="center" wrapText="1"/>
    </xf>
    <xf numFmtId="2" fontId="0" fillId="34" borderId="25" xfId="0" applyNumberFormat="1" applyFont="1" applyFill="1" applyBorder="1" applyAlignment="1">
      <alignment horizontal="center" vertical="center" wrapText="1"/>
    </xf>
    <xf numFmtId="172" fontId="0" fillId="34" borderId="26" xfId="0" applyNumberFormat="1" applyFont="1" applyFill="1" applyBorder="1" applyAlignment="1">
      <alignment horizontal="center" vertical="center"/>
    </xf>
    <xf numFmtId="172" fontId="0" fillId="34" borderId="27" xfId="0" applyNumberFormat="1" applyFont="1" applyFill="1" applyBorder="1" applyAlignment="1">
      <alignment horizontal="right" vertical="center"/>
    </xf>
    <xf numFmtId="172" fontId="0" fillId="34" borderId="28" xfId="0" applyNumberFormat="1" applyFont="1" applyFill="1" applyBorder="1" applyAlignment="1">
      <alignment horizontal="right" vertical="center"/>
    </xf>
    <xf numFmtId="2" fontId="0" fillId="34" borderId="28" xfId="0" applyNumberFormat="1" applyFont="1" applyFill="1" applyBorder="1" applyAlignment="1">
      <alignment horizontal="right" vertical="center"/>
    </xf>
    <xf numFmtId="2" fontId="0" fillId="34" borderId="29" xfId="0" applyNumberFormat="1" applyFont="1" applyFill="1" applyBorder="1" applyAlignment="1">
      <alignment horizontal="right" vertical="center"/>
    </xf>
    <xf numFmtId="13" fontId="0" fillId="34" borderId="13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13" fontId="1" fillId="0" borderId="0" xfId="0" applyNumberFormat="1" applyFont="1" applyBorder="1" applyAlignment="1">
      <alignment vertical="center"/>
    </xf>
    <xf numFmtId="2" fontId="0" fillId="34" borderId="13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left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/>
    </xf>
    <xf numFmtId="172" fontId="0" fillId="0" borderId="13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172" fontId="2" fillId="34" borderId="13" xfId="0" applyNumberFormat="1" applyFont="1" applyFill="1" applyBorder="1" applyAlignment="1">
      <alignment horizontal="left" vertical="center"/>
    </xf>
    <xf numFmtId="172" fontId="0" fillId="34" borderId="13" xfId="0" applyNumberFormat="1" applyFont="1" applyFill="1" applyBorder="1" applyAlignment="1">
      <alignment horizontal="right" vertical="center"/>
    </xf>
    <xf numFmtId="172" fontId="0" fillId="34" borderId="13" xfId="0" applyNumberFormat="1" applyFont="1" applyFill="1" applyBorder="1" applyAlignment="1">
      <alignment horizontal="center" vertical="center"/>
    </xf>
    <xf numFmtId="2" fontId="0" fillId="34" borderId="13" xfId="0" applyNumberFormat="1" applyFont="1" applyFill="1" applyBorder="1" applyAlignment="1">
      <alignment horizontal="right" vertical="center"/>
    </xf>
    <xf numFmtId="1" fontId="0" fillId="34" borderId="13" xfId="0" applyNumberFormat="1" applyFont="1" applyFill="1" applyBorder="1" applyAlignment="1">
      <alignment horizontal="right" vertical="center"/>
    </xf>
    <xf numFmtId="0" fontId="0" fillId="0" borderId="30" xfId="0" applyFill="1" applyBorder="1" applyAlignment="1">
      <alignment horizontal="center" vertical="center"/>
    </xf>
    <xf numFmtId="172" fontId="0" fillId="0" borderId="31" xfId="0" applyNumberFormat="1" applyFill="1" applyBorder="1" applyAlignment="1">
      <alignment horizontal="right" vertical="center"/>
    </xf>
    <xf numFmtId="2" fontId="0" fillId="0" borderId="31" xfId="0" applyNumberFormat="1" applyFill="1" applyBorder="1" applyAlignment="1">
      <alignment horizontal="right" vertical="center"/>
    </xf>
    <xf numFmtId="2" fontId="0" fillId="0" borderId="32" xfId="0" applyNumberForma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33" xfId="0" applyFont="1" applyFill="1" applyBorder="1" applyAlignment="1">
      <alignment horizontal="center" vertical="center" wrapText="1"/>
    </xf>
    <xf numFmtId="1" fontId="0" fillId="33" borderId="23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right" wrapText="1"/>
    </xf>
    <xf numFmtId="1" fontId="0" fillId="0" borderId="12" xfId="0" applyNumberFormat="1" applyFont="1" applyFill="1" applyBorder="1" applyAlignment="1">
      <alignment horizontal="right" vertical="center"/>
    </xf>
    <xf numFmtId="1" fontId="0" fillId="33" borderId="27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34" xfId="0" applyNumberFormat="1" applyFont="1" applyFill="1" applyBorder="1" applyAlignment="1">
      <alignment horizontal="right" vertical="center" wrapText="1"/>
    </xf>
    <xf numFmtId="1" fontId="0" fillId="0" borderId="35" xfId="0" applyNumberFormat="1" applyFont="1" applyFill="1" applyBorder="1" applyAlignment="1">
      <alignment horizontal="right" vertical="center" wrapText="1"/>
    </xf>
    <xf numFmtId="1" fontId="0" fillId="0" borderId="36" xfId="0" applyNumberFormat="1" applyFont="1" applyFill="1" applyBorder="1" applyAlignment="1">
      <alignment horizontal="right" vertical="center" wrapText="1"/>
    </xf>
    <xf numFmtId="1" fontId="0" fillId="0" borderId="37" xfId="0" applyNumberFormat="1" applyFont="1" applyFill="1" applyBorder="1" applyAlignment="1">
      <alignment horizontal="right" vertical="center"/>
    </xf>
    <xf numFmtId="1" fontId="0" fillId="34" borderId="23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right" wrapText="1"/>
    </xf>
    <xf numFmtId="1" fontId="0" fillId="0" borderId="17" xfId="0" applyNumberFormat="1" applyFont="1" applyFill="1" applyBorder="1" applyAlignment="1">
      <alignment horizontal="right" vertical="center" wrapText="1"/>
    </xf>
    <xf numFmtId="1" fontId="0" fillId="34" borderId="27" xfId="0" applyNumberFormat="1" applyFont="1" applyFill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" fontId="0" fillId="34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right" wrapText="1"/>
    </xf>
    <xf numFmtId="2" fontId="0" fillId="34" borderId="17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>
      <alignment horizontal="right" vertical="center"/>
    </xf>
    <xf numFmtId="2" fontId="0" fillId="34" borderId="17" xfId="0" applyNumberFormat="1" applyFont="1" applyFill="1" applyBorder="1" applyAlignment="1">
      <alignment horizontal="right" vertical="center"/>
    </xf>
    <xf numFmtId="2" fontId="0" fillId="0" borderId="38" xfId="0" applyNumberFormat="1" applyFont="1" applyFill="1" applyBorder="1" applyAlignment="1">
      <alignment horizontal="right" vertical="center" wrapText="1"/>
    </xf>
    <xf numFmtId="2" fontId="0" fillId="0" borderId="38" xfId="0" applyNumberFormat="1" applyFont="1" applyFill="1" applyBorder="1" applyAlignment="1">
      <alignment horizontal="right" vertical="center"/>
    </xf>
    <xf numFmtId="13" fontId="2" fillId="0" borderId="38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 vertical="center" wrapText="1"/>
    </xf>
    <xf numFmtId="172" fontId="0" fillId="33" borderId="24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right" vertical="center"/>
    </xf>
    <xf numFmtId="172" fontId="0" fillId="0" borderId="0" xfId="0" applyNumberFormat="1" applyBorder="1" applyAlignment="1">
      <alignment horizontal="right" vertical="center"/>
    </xf>
    <xf numFmtId="172" fontId="0" fillId="34" borderId="24" xfId="0" applyNumberFormat="1" applyFont="1" applyFill="1" applyBorder="1" applyAlignment="1">
      <alignment horizontal="center" vertical="center" wrapText="1"/>
    </xf>
    <xf numFmtId="172" fontId="0" fillId="34" borderId="13" xfId="0" applyNumberFormat="1" applyFont="1" applyFill="1" applyBorder="1" applyAlignment="1">
      <alignment horizontal="center" vertical="center" wrapText="1"/>
    </xf>
    <xf numFmtId="172" fontId="0" fillId="33" borderId="39" xfId="0" applyNumberFormat="1" applyFont="1" applyFill="1" applyBorder="1" applyAlignment="1">
      <alignment horizontal="center" vertical="center" wrapText="1"/>
    </xf>
    <xf numFmtId="172" fontId="0" fillId="34" borderId="39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right" wrapText="1"/>
    </xf>
    <xf numFmtId="2" fontId="0" fillId="0" borderId="18" xfId="0" applyNumberFormat="1" applyFont="1" applyFill="1" applyBorder="1" applyAlignment="1">
      <alignment horizontal="right" wrapText="1"/>
    </xf>
    <xf numFmtId="2" fontId="4" fillId="0" borderId="40" xfId="0" applyNumberFormat="1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>
      <alignment horizontal="center" vertical="center" wrapText="1"/>
    </xf>
    <xf numFmtId="2" fontId="0" fillId="0" borderId="41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right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right" vertical="center" wrapText="1"/>
    </xf>
    <xf numFmtId="2" fontId="0" fillId="0" borderId="13" xfId="0" applyNumberFormat="1" applyFon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right" wrapText="1"/>
    </xf>
    <xf numFmtId="2" fontId="4" fillId="0" borderId="43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right" vertical="center" wrapText="1"/>
    </xf>
    <xf numFmtId="2" fontId="0" fillId="0" borderId="37" xfId="0" applyNumberFormat="1" applyFont="1" applyFill="1" applyBorder="1" applyAlignment="1">
      <alignment horizontal="right" vertical="center"/>
    </xf>
    <xf numFmtId="2" fontId="0" fillId="0" borderId="44" xfId="0" applyNumberFormat="1" applyFont="1" applyFill="1" applyBorder="1" applyAlignment="1">
      <alignment horizontal="right" vertical="center"/>
    </xf>
    <xf numFmtId="2" fontId="0" fillId="0" borderId="34" xfId="0" applyNumberFormat="1" applyFont="1" applyFill="1" applyBorder="1" applyAlignment="1">
      <alignment horizontal="right" vertical="center" wrapText="1"/>
    </xf>
    <xf numFmtId="0" fontId="0" fillId="0" borderId="33" xfId="0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right" vertical="center"/>
    </xf>
    <xf numFmtId="13" fontId="2" fillId="0" borderId="17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17" xfId="0" applyFont="1" applyBorder="1" applyAlignment="1">
      <alignment horizontal="center"/>
    </xf>
    <xf numFmtId="0" fontId="0" fillId="0" borderId="45" xfId="0" applyBorder="1" applyAlignment="1">
      <alignment horizontal="center"/>
    </xf>
    <xf numFmtId="172" fontId="0" fillId="0" borderId="1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81"/>
  <sheetViews>
    <sheetView tabSelected="1" view="pageLayout" zoomScaleSheetLayoutView="115" workbookViewId="0" topLeftCell="A49">
      <selection activeCell="M75" sqref="M75"/>
    </sheetView>
  </sheetViews>
  <sheetFormatPr defaultColWidth="9.140625" defaultRowHeight="12.75"/>
  <cols>
    <col min="1" max="1" width="25.7109375" style="1" customWidth="1"/>
    <col min="2" max="2" width="9.7109375" style="90" customWidth="1"/>
    <col min="3" max="3" width="12.28125" style="3" customWidth="1"/>
    <col min="4" max="5" width="8.7109375" style="112" customWidth="1"/>
    <col min="6" max="7" width="4.7109375" style="2" customWidth="1"/>
    <col min="8" max="8" width="12.28125" style="3" customWidth="1"/>
    <col min="9" max="10" width="8.7109375" style="112" customWidth="1"/>
    <col min="11" max="12" width="4.7109375" style="2" customWidth="1"/>
    <col min="13" max="13" width="22.7109375" style="2" customWidth="1"/>
    <col min="14" max="14" width="11.421875" style="4" customWidth="1"/>
    <col min="15" max="31" width="9.140625" style="4" customWidth="1"/>
  </cols>
  <sheetData>
    <row r="1" spans="1:31" s="6" customFormat="1" ht="13.5" thickBot="1">
      <c r="A1" s="145" t="s">
        <v>64</v>
      </c>
      <c r="B1" s="145"/>
      <c r="C1" s="139" t="s">
        <v>14</v>
      </c>
      <c r="D1" s="140"/>
      <c r="E1" s="140"/>
      <c r="F1" s="140"/>
      <c r="G1" s="140"/>
      <c r="H1" s="140"/>
      <c r="I1" s="140"/>
      <c r="J1" s="140"/>
      <c r="K1" s="140"/>
      <c r="L1" s="140"/>
      <c r="M1" s="141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13" ht="13.5" thickBot="1">
      <c r="A2" s="145"/>
      <c r="B2" s="145"/>
      <c r="C2" s="142" t="s">
        <v>0</v>
      </c>
      <c r="D2" s="142"/>
      <c r="E2" s="142"/>
      <c r="F2" s="142"/>
      <c r="G2" s="142"/>
      <c r="H2" s="144" t="s">
        <v>1</v>
      </c>
      <c r="I2" s="144"/>
      <c r="J2" s="144"/>
      <c r="K2" s="144"/>
      <c r="L2" s="144"/>
      <c r="M2" s="144"/>
    </row>
    <row r="3" spans="1:14" ht="39" thickBot="1">
      <c r="A3" s="41" t="s">
        <v>2</v>
      </c>
      <c r="B3" s="86" t="s">
        <v>3</v>
      </c>
      <c r="C3" s="43" t="s">
        <v>4</v>
      </c>
      <c r="D3" s="111" t="s">
        <v>5</v>
      </c>
      <c r="E3" s="111" t="s">
        <v>6</v>
      </c>
      <c r="F3" s="44" t="s">
        <v>7</v>
      </c>
      <c r="G3" s="42" t="s">
        <v>8</v>
      </c>
      <c r="H3" s="43" t="s">
        <v>9</v>
      </c>
      <c r="I3" s="116" t="s">
        <v>5</v>
      </c>
      <c r="J3" s="111" t="s">
        <v>10</v>
      </c>
      <c r="K3" s="44" t="s">
        <v>7</v>
      </c>
      <c r="L3" s="45" t="s">
        <v>8</v>
      </c>
      <c r="M3" s="45" t="s">
        <v>11</v>
      </c>
      <c r="N3" s="5"/>
    </row>
    <row r="4" spans="1:13" ht="12.75">
      <c r="A4" s="18" t="s">
        <v>22</v>
      </c>
      <c r="B4" s="96">
        <v>461</v>
      </c>
      <c r="C4" s="18" t="s">
        <v>92</v>
      </c>
      <c r="D4" s="19">
        <v>179.06</v>
      </c>
      <c r="E4" s="19">
        <v>558.14</v>
      </c>
      <c r="F4" s="118">
        <f>D4/B4</f>
        <v>0.38841648590021693</v>
      </c>
      <c r="G4" s="119">
        <f>E4/B4</f>
        <v>1.210715835140998</v>
      </c>
      <c r="H4" s="18" t="s">
        <v>82</v>
      </c>
      <c r="I4" s="19">
        <v>179.06</v>
      </c>
      <c r="J4" s="19">
        <v>558.1</v>
      </c>
      <c r="K4" s="118">
        <f>I4/B4</f>
        <v>0.38841648590021693</v>
      </c>
      <c r="L4" s="119">
        <f>J4/B4</f>
        <v>1.2106290672451194</v>
      </c>
      <c r="M4" s="120" t="s">
        <v>117</v>
      </c>
    </row>
    <row r="5" spans="1:13" ht="25.5">
      <c r="A5" s="20" t="s">
        <v>23</v>
      </c>
      <c r="B5" s="87">
        <v>364</v>
      </c>
      <c r="C5" s="62" t="s">
        <v>110</v>
      </c>
      <c r="D5" s="21">
        <v>92.74</v>
      </c>
      <c r="E5" s="21">
        <f>D5*5</f>
        <v>463.7</v>
      </c>
      <c r="F5" s="22">
        <f>D5/B5</f>
        <v>0.25478021978021975</v>
      </c>
      <c r="G5" s="23">
        <f>E5/B5</f>
        <v>1.2739010989010988</v>
      </c>
      <c r="H5" s="20" t="s">
        <v>19</v>
      </c>
      <c r="I5" s="21">
        <v>127</v>
      </c>
      <c r="J5" s="21">
        <v>509</v>
      </c>
      <c r="K5" s="22">
        <f>I5/B5</f>
        <v>0.3489010989010989</v>
      </c>
      <c r="L5" s="23">
        <f>J5/B5</f>
        <v>1.3983516483516483</v>
      </c>
      <c r="M5" s="120" t="s">
        <v>112</v>
      </c>
    </row>
    <row r="6" spans="1:13" ht="25.5">
      <c r="A6" s="20" t="s">
        <v>24</v>
      </c>
      <c r="B6" s="87">
        <v>317</v>
      </c>
      <c r="C6" s="20" t="s">
        <v>118</v>
      </c>
      <c r="D6" s="21">
        <v>95.6</v>
      </c>
      <c r="E6" s="21">
        <f>D6*4</f>
        <v>382.4</v>
      </c>
      <c r="F6" s="22">
        <f aca="true" t="shared" si="0" ref="F6:F12">D6/B6</f>
        <v>0.30157728706624604</v>
      </c>
      <c r="G6" s="23">
        <f aca="true" t="shared" si="1" ref="G6:G12">E6/B6</f>
        <v>1.2063091482649841</v>
      </c>
      <c r="H6" s="20" t="s">
        <v>65</v>
      </c>
      <c r="I6" s="21">
        <v>138</v>
      </c>
      <c r="J6" s="21">
        <f>I6*4</f>
        <v>552</v>
      </c>
      <c r="K6" s="22">
        <f aca="true" t="shared" si="2" ref="K6:K12">I6/B6</f>
        <v>0.4353312302839117</v>
      </c>
      <c r="L6" s="23">
        <f aca="true" t="shared" si="3" ref="L6:L12">J6/B6</f>
        <v>1.7413249211356467</v>
      </c>
      <c r="M6" s="120" t="s">
        <v>112</v>
      </c>
    </row>
    <row r="7" spans="1:13" ht="22.5">
      <c r="A7" s="20" t="s">
        <v>25</v>
      </c>
      <c r="B7" s="87">
        <v>284</v>
      </c>
      <c r="C7" s="20" t="s">
        <v>65</v>
      </c>
      <c r="D7" s="21">
        <v>93.24</v>
      </c>
      <c r="E7" s="21">
        <f>D7*4</f>
        <v>372.96</v>
      </c>
      <c r="F7" s="22">
        <f>D7/B7</f>
        <v>0.32830985915492955</v>
      </c>
      <c r="G7" s="23">
        <f>E7/B7</f>
        <v>1.3132394366197182</v>
      </c>
      <c r="H7" s="20" t="s">
        <v>16</v>
      </c>
      <c r="I7" s="21">
        <v>93.24</v>
      </c>
      <c r="J7" s="21">
        <f>I7*4</f>
        <v>372.96</v>
      </c>
      <c r="K7" s="22">
        <f t="shared" si="2"/>
        <v>0.32830985915492955</v>
      </c>
      <c r="L7" s="23">
        <f t="shared" si="3"/>
        <v>1.3132394366197182</v>
      </c>
      <c r="M7" s="121" t="s">
        <v>120</v>
      </c>
    </row>
    <row r="8" spans="1:13" ht="22.5">
      <c r="A8" s="20" t="s">
        <v>56</v>
      </c>
      <c r="B8" s="87">
        <v>180</v>
      </c>
      <c r="C8" s="20" t="s">
        <v>65</v>
      </c>
      <c r="D8" s="21">
        <v>77.13</v>
      </c>
      <c r="E8" s="21">
        <f>D8*4</f>
        <v>308.52</v>
      </c>
      <c r="F8" s="22">
        <f>D8/B8</f>
        <v>0.4285</v>
      </c>
      <c r="G8" s="23">
        <f>E8/B8</f>
        <v>1.714</v>
      </c>
      <c r="H8" s="20" t="s">
        <v>16</v>
      </c>
      <c r="I8" s="21">
        <v>77.13</v>
      </c>
      <c r="J8" s="21">
        <f>I8*4</f>
        <v>308.52</v>
      </c>
      <c r="K8" s="22">
        <f t="shared" si="2"/>
        <v>0.4285</v>
      </c>
      <c r="L8" s="23">
        <f t="shared" si="3"/>
        <v>1.714</v>
      </c>
      <c r="M8" s="121" t="s">
        <v>120</v>
      </c>
    </row>
    <row r="9" spans="1:13" ht="22.5">
      <c r="A9" s="20" t="s">
        <v>57</v>
      </c>
      <c r="B9" s="87">
        <v>543</v>
      </c>
      <c r="C9" s="20" t="s">
        <v>65</v>
      </c>
      <c r="D9" s="21">
        <v>239.6</v>
      </c>
      <c r="E9" s="21">
        <f>D9*4</f>
        <v>958.4</v>
      </c>
      <c r="F9" s="22">
        <f>D9/B9</f>
        <v>0.4412523020257827</v>
      </c>
      <c r="G9" s="23">
        <f>E9/B9</f>
        <v>1.7650092081031308</v>
      </c>
      <c r="H9" s="20" t="s">
        <v>16</v>
      </c>
      <c r="I9" s="21">
        <v>239.6</v>
      </c>
      <c r="J9" s="21">
        <f>I9*4</f>
        <v>958.4</v>
      </c>
      <c r="K9" s="22">
        <f t="shared" si="2"/>
        <v>0.4412523020257827</v>
      </c>
      <c r="L9" s="23">
        <f t="shared" si="3"/>
        <v>1.7650092081031308</v>
      </c>
      <c r="M9" s="121" t="s">
        <v>120</v>
      </c>
    </row>
    <row r="10" spans="1:13" ht="12.75">
      <c r="A10" s="20" t="s">
        <v>83</v>
      </c>
      <c r="B10" s="87">
        <v>433</v>
      </c>
      <c r="C10" s="20" t="s">
        <v>94</v>
      </c>
      <c r="D10" s="21">
        <v>328.19</v>
      </c>
      <c r="E10" s="21">
        <v>1488.25</v>
      </c>
      <c r="F10" s="22">
        <f t="shared" si="0"/>
        <v>0.7579445727482679</v>
      </c>
      <c r="G10" s="23">
        <f t="shared" si="1"/>
        <v>3.437066974595843</v>
      </c>
      <c r="H10" s="20" t="s">
        <v>84</v>
      </c>
      <c r="I10" s="21">
        <v>328.19</v>
      </c>
      <c r="J10" s="21">
        <v>1486</v>
      </c>
      <c r="K10" s="22">
        <f t="shared" si="2"/>
        <v>0.7579445727482679</v>
      </c>
      <c r="L10" s="23">
        <f t="shared" si="3"/>
        <v>3.4318706697459582</v>
      </c>
      <c r="M10" s="120" t="s">
        <v>117</v>
      </c>
    </row>
    <row r="11" spans="1:31" s="11" customFormat="1" ht="12.75">
      <c r="A11" s="20" t="s">
        <v>39</v>
      </c>
      <c r="B11" s="87">
        <v>254</v>
      </c>
      <c r="C11" s="32" t="s">
        <v>95</v>
      </c>
      <c r="D11" s="21"/>
      <c r="E11" s="21"/>
      <c r="F11" s="22"/>
      <c r="G11" s="23"/>
      <c r="H11" s="20" t="s">
        <v>65</v>
      </c>
      <c r="I11" s="21">
        <v>106</v>
      </c>
      <c r="J11" s="21">
        <f>I11*4</f>
        <v>424</v>
      </c>
      <c r="K11" s="22">
        <f t="shared" si="2"/>
        <v>0.41732283464566927</v>
      </c>
      <c r="L11" s="23">
        <f t="shared" si="3"/>
        <v>1.669291338582677</v>
      </c>
      <c r="M11" s="120" t="s">
        <v>112</v>
      </c>
      <c r="N11" s="4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13" ht="12.75">
      <c r="A12" s="20" t="s">
        <v>40</v>
      </c>
      <c r="B12" s="87">
        <v>98</v>
      </c>
      <c r="C12" s="20" t="s">
        <v>18</v>
      </c>
      <c r="D12" s="21">
        <v>55.26</v>
      </c>
      <c r="E12" s="21">
        <f>D12*3</f>
        <v>165.78</v>
      </c>
      <c r="F12" s="22">
        <f t="shared" si="0"/>
        <v>0.5638775510204082</v>
      </c>
      <c r="G12" s="23">
        <f t="shared" si="1"/>
        <v>1.6916326530612245</v>
      </c>
      <c r="H12" s="20" t="s">
        <v>18</v>
      </c>
      <c r="I12" s="21">
        <v>55.26</v>
      </c>
      <c r="J12" s="21">
        <f>I12*3</f>
        <v>165.78</v>
      </c>
      <c r="K12" s="22">
        <f t="shared" si="2"/>
        <v>0.5638775510204082</v>
      </c>
      <c r="L12" s="23">
        <f t="shared" si="3"/>
        <v>1.6916326530612245</v>
      </c>
      <c r="M12" s="120" t="s">
        <v>117</v>
      </c>
    </row>
    <row r="13" spans="1:13" ht="12.75">
      <c r="A13" s="20" t="s">
        <v>37</v>
      </c>
      <c r="B13" s="87">
        <v>377</v>
      </c>
      <c r="C13" s="20"/>
      <c r="D13" s="21"/>
      <c r="E13" s="21"/>
      <c r="F13" s="22"/>
      <c r="G13" s="23"/>
      <c r="H13" s="20" t="s">
        <v>15</v>
      </c>
      <c r="I13" s="21">
        <f>B13*K13</f>
        <v>169.65</v>
      </c>
      <c r="J13" s="21">
        <f>B13*L13</f>
        <v>678.6</v>
      </c>
      <c r="K13" s="22">
        <v>0.45</v>
      </c>
      <c r="L13" s="23">
        <v>1.8</v>
      </c>
      <c r="M13" s="120" t="s">
        <v>116</v>
      </c>
    </row>
    <row r="14" spans="1:13" ht="12.75">
      <c r="A14" s="20" t="s">
        <v>61</v>
      </c>
      <c r="B14" s="87">
        <v>404</v>
      </c>
      <c r="C14" s="36" t="s">
        <v>109</v>
      </c>
      <c r="D14" s="21"/>
      <c r="E14" s="21"/>
      <c r="F14" s="22"/>
      <c r="G14" s="23"/>
      <c r="H14" s="20" t="s">
        <v>77</v>
      </c>
      <c r="I14" s="21">
        <f>B14*K14</f>
        <v>181.8</v>
      </c>
      <c r="J14" s="21">
        <f>B14*L14</f>
        <v>727.2</v>
      </c>
      <c r="K14" s="22">
        <v>0.45</v>
      </c>
      <c r="L14" s="23">
        <v>1.8</v>
      </c>
      <c r="M14" s="121" t="s">
        <v>116</v>
      </c>
    </row>
    <row r="15" spans="1:13" ht="13.5" thickBot="1">
      <c r="A15" s="12"/>
      <c r="B15" s="88"/>
      <c r="C15" s="12"/>
      <c r="D15" s="13"/>
      <c r="E15" s="13"/>
      <c r="F15" s="14"/>
      <c r="G15" s="15"/>
      <c r="H15" s="12"/>
      <c r="I15" s="13"/>
      <c r="J15" s="13"/>
      <c r="K15" s="14"/>
      <c r="L15" s="15"/>
      <c r="M15" s="122"/>
    </row>
    <row r="16" spans="1:14" ht="13.5" thickBot="1">
      <c r="A16" s="46" t="s">
        <v>12</v>
      </c>
      <c r="B16" s="89">
        <f>SUM(B4:B15)</f>
        <v>3715</v>
      </c>
      <c r="C16" s="46" t="s">
        <v>13</v>
      </c>
      <c r="D16" s="47">
        <f>SUM(D4:D15)</f>
        <v>1160.82</v>
      </c>
      <c r="E16" s="48">
        <f>SUM(E4:E15)</f>
        <v>4698.15</v>
      </c>
      <c r="F16" s="49">
        <f>D16/B16</f>
        <v>0.31246837146702555</v>
      </c>
      <c r="G16" s="50">
        <f>E16/B16</f>
        <v>1.26464333781965</v>
      </c>
      <c r="H16" s="46" t="s">
        <v>13</v>
      </c>
      <c r="I16" s="47">
        <f>SUM(I4:I15)</f>
        <v>1694.93</v>
      </c>
      <c r="J16" s="48">
        <f>SUM(J4:J15)</f>
        <v>6740.5599999999995</v>
      </c>
      <c r="K16" s="49">
        <f>I16/B16</f>
        <v>0.45623956931359355</v>
      </c>
      <c r="L16" s="50">
        <f>J16/B16</f>
        <v>1.8144172274562582</v>
      </c>
      <c r="M16" s="50"/>
      <c r="N16" s="7"/>
    </row>
    <row r="19" ht="13.5" thickBot="1"/>
    <row r="20" spans="1:13" ht="13.5" customHeight="1" thickBot="1">
      <c r="A20" s="145" t="s">
        <v>20</v>
      </c>
      <c r="B20" s="145"/>
      <c r="C20" s="139" t="s">
        <v>14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1"/>
    </row>
    <row r="21" spans="1:13" ht="13.5" thickBot="1">
      <c r="A21" s="145"/>
      <c r="B21" s="145"/>
      <c r="C21" s="142" t="s">
        <v>0</v>
      </c>
      <c r="D21" s="142"/>
      <c r="E21" s="142"/>
      <c r="F21" s="142"/>
      <c r="G21" s="142"/>
      <c r="H21" s="144" t="s">
        <v>1</v>
      </c>
      <c r="I21" s="144"/>
      <c r="J21" s="144"/>
      <c r="K21" s="144"/>
      <c r="L21" s="144"/>
      <c r="M21" s="144"/>
    </row>
    <row r="22" spans="1:13" ht="39" thickBot="1">
      <c r="A22" s="41" t="s">
        <v>2</v>
      </c>
      <c r="B22" s="86" t="s">
        <v>3</v>
      </c>
      <c r="C22" s="43" t="s">
        <v>4</v>
      </c>
      <c r="D22" s="111" t="s">
        <v>5</v>
      </c>
      <c r="E22" s="111" t="s">
        <v>6</v>
      </c>
      <c r="F22" s="44" t="s">
        <v>7</v>
      </c>
      <c r="G22" s="42" t="s">
        <v>8</v>
      </c>
      <c r="H22" s="43" t="s">
        <v>9</v>
      </c>
      <c r="I22" s="116" t="s">
        <v>5</v>
      </c>
      <c r="J22" s="111" t="s">
        <v>10</v>
      </c>
      <c r="K22" s="44" t="s">
        <v>7</v>
      </c>
      <c r="L22" s="45" t="s">
        <v>8</v>
      </c>
      <c r="M22" s="45" t="s">
        <v>11</v>
      </c>
    </row>
    <row r="23" spans="1:31" s="84" customFormat="1" ht="12.75">
      <c r="A23" s="123" t="s">
        <v>62</v>
      </c>
      <c r="B23" s="91">
        <v>604</v>
      </c>
      <c r="C23" s="33" t="s">
        <v>17</v>
      </c>
      <c r="D23" s="25">
        <v>83.37</v>
      </c>
      <c r="E23" s="25">
        <v>250.11</v>
      </c>
      <c r="F23" s="26">
        <v>0.13802980132450332</v>
      </c>
      <c r="G23" s="27">
        <v>0.41408940397350996</v>
      </c>
      <c r="H23" s="123" t="s">
        <v>15</v>
      </c>
      <c r="I23" s="25">
        <f>K23*B23</f>
        <v>362.4</v>
      </c>
      <c r="J23" s="154">
        <f>L23*B23</f>
        <v>1812</v>
      </c>
      <c r="K23" s="124">
        <v>0.6</v>
      </c>
      <c r="L23" s="134">
        <v>3</v>
      </c>
      <c r="M23" s="125" t="s">
        <v>116</v>
      </c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</row>
    <row r="24" spans="1:13" ht="12.75">
      <c r="A24" s="85" t="s">
        <v>38</v>
      </c>
      <c r="B24" s="92">
        <v>619</v>
      </c>
      <c r="C24" s="78" t="s">
        <v>65</v>
      </c>
      <c r="D24" s="79">
        <v>240.38</v>
      </c>
      <c r="E24" s="79">
        <v>961.52</v>
      </c>
      <c r="F24" s="80">
        <v>0.38833602584814214</v>
      </c>
      <c r="G24" s="81">
        <v>1.5533441033925686</v>
      </c>
      <c r="H24" s="82" t="s">
        <v>75</v>
      </c>
      <c r="I24" s="29">
        <v>272</v>
      </c>
      <c r="J24" s="126">
        <v>993</v>
      </c>
      <c r="K24" s="127">
        <f>I24/B24</f>
        <v>0.4394184168012924</v>
      </c>
      <c r="L24" s="131">
        <f>J24/B24</f>
        <v>1.604200323101777</v>
      </c>
      <c r="M24" s="120" t="s">
        <v>112</v>
      </c>
    </row>
    <row r="25" spans="1:13" ht="12.75">
      <c r="A25" s="85" t="s">
        <v>41</v>
      </c>
      <c r="B25" s="92">
        <v>558</v>
      </c>
      <c r="C25" s="78" t="s">
        <v>19</v>
      </c>
      <c r="D25" s="79">
        <v>308.51</v>
      </c>
      <c r="E25" s="79">
        <v>1542.55</v>
      </c>
      <c r="F25" s="80">
        <v>0.5528853046594981</v>
      </c>
      <c r="G25" s="81">
        <v>2.764426523297491</v>
      </c>
      <c r="H25" s="135" t="s">
        <v>19</v>
      </c>
      <c r="I25" s="79">
        <v>308.51</v>
      </c>
      <c r="J25" s="79">
        <v>1542.55</v>
      </c>
      <c r="K25" s="80">
        <v>0.5528853046594981</v>
      </c>
      <c r="L25" s="136">
        <v>2.764426523297491</v>
      </c>
      <c r="M25" s="120" t="s">
        <v>117</v>
      </c>
    </row>
    <row r="26" spans="1:13" ht="25.5">
      <c r="A26" s="82" t="s">
        <v>42</v>
      </c>
      <c r="B26" s="93">
        <v>712</v>
      </c>
      <c r="C26" s="34" t="s">
        <v>96</v>
      </c>
      <c r="D26" s="29">
        <v>362.84</v>
      </c>
      <c r="E26" s="29">
        <f>D26*5</f>
        <v>1814.1999999999998</v>
      </c>
      <c r="F26" s="30">
        <f>D26/B26</f>
        <v>0.5096067415730337</v>
      </c>
      <c r="G26" s="31">
        <f>E26/B26</f>
        <v>2.5480337078651685</v>
      </c>
      <c r="H26" s="82" t="s">
        <v>80</v>
      </c>
      <c r="I26" s="29">
        <v>362.84</v>
      </c>
      <c r="J26" s="126">
        <v>1971</v>
      </c>
      <c r="K26" s="127">
        <f>I26/B26</f>
        <v>0.5096067415730337</v>
      </c>
      <c r="L26" s="131">
        <f>J26/B26</f>
        <v>2.768258426966292</v>
      </c>
      <c r="M26" s="120" t="s">
        <v>112</v>
      </c>
    </row>
    <row r="27" spans="1:13" ht="15" customHeight="1">
      <c r="A27" s="82" t="s">
        <v>69</v>
      </c>
      <c r="B27" s="93">
        <v>338</v>
      </c>
      <c r="C27" s="34" t="s">
        <v>16</v>
      </c>
      <c r="D27" s="29">
        <v>201.64</v>
      </c>
      <c r="E27" s="29">
        <f>D27*4</f>
        <v>806.56</v>
      </c>
      <c r="F27" s="30">
        <f aca="true" t="shared" si="4" ref="F27:F56">D27/B27</f>
        <v>0.5965680473372781</v>
      </c>
      <c r="G27" s="31">
        <f aca="true" t="shared" si="5" ref="G27:G56">E27/B27</f>
        <v>2.3862721893491123</v>
      </c>
      <c r="H27" s="82" t="s">
        <v>16</v>
      </c>
      <c r="I27" s="29">
        <v>201.64</v>
      </c>
      <c r="J27" s="126">
        <f>I27*4</f>
        <v>806.56</v>
      </c>
      <c r="K27" s="127">
        <f aca="true" t="shared" si="6" ref="K27:K56">I27/B27</f>
        <v>0.5965680473372781</v>
      </c>
      <c r="L27" s="131">
        <f aca="true" t="shared" si="7" ref="L27:L56">J27/B27</f>
        <v>2.3862721893491123</v>
      </c>
      <c r="M27" s="120" t="s">
        <v>117</v>
      </c>
    </row>
    <row r="28" spans="1:13" ht="22.5" customHeight="1">
      <c r="A28" s="82" t="s">
        <v>43</v>
      </c>
      <c r="B28" s="93">
        <v>467</v>
      </c>
      <c r="C28" s="34" t="s">
        <v>65</v>
      </c>
      <c r="D28" s="29">
        <v>263.6</v>
      </c>
      <c r="E28" s="29">
        <f>D28*4</f>
        <v>1054.4</v>
      </c>
      <c r="F28" s="30">
        <f t="shared" si="4"/>
        <v>0.5644539614561028</v>
      </c>
      <c r="G28" s="31">
        <f t="shared" si="5"/>
        <v>2.2578158458244113</v>
      </c>
      <c r="H28" s="82" t="s">
        <v>16</v>
      </c>
      <c r="I28" s="29">
        <v>263.6</v>
      </c>
      <c r="J28" s="126">
        <f>I28*4</f>
        <v>1054.4</v>
      </c>
      <c r="K28" s="127">
        <f t="shared" si="6"/>
        <v>0.5644539614561028</v>
      </c>
      <c r="L28" s="131">
        <f t="shared" si="7"/>
        <v>2.2578158458244113</v>
      </c>
      <c r="M28" s="121" t="s">
        <v>120</v>
      </c>
    </row>
    <row r="29" spans="1:13" ht="22.5" customHeight="1">
      <c r="A29" s="82" t="s">
        <v>44</v>
      </c>
      <c r="B29" s="93">
        <v>183</v>
      </c>
      <c r="C29" s="34" t="s">
        <v>65</v>
      </c>
      <c r="D29" s="29">
        <v>95.74</v>
      </c>
      <c r="E29" s="29">
        <f>D29*4</f>
        <v>382.96</v>
      </c>
      <c r="F29" s="30">
        <f t="shared" si="4"/>
        <v>0.5231693989071038</v>
      </c>
      <c r="G29" s="31">
        <f t="shared" si="5"/>
        <v>2.092677595628415</v>
      </c>
      <c r="H29" s="82" t="s">
        <v>16</v>
      </c>
      <c r="I29" s="29">
        <v>95.74</v>
      </c>
      <c r="J29" s="126">
        <f>I29*4</f>
        <v>382.96</v>
      </c>
      <c r="K29" s="127">
        <f t="shared" si="6"/>
        <v>0.5231693989071038</v>
      </c>
      <c r="L29" s="131">
        <f t="shared" si="7"/>
        <v>2.092677595628415</v>
      </c>
      <c r="M29" s="121" t="s">
        <v>120</v>
      </c>
    </row>
    <row r="30" spans="1:13" ht="12.75">
      <c r="A30" s="82" t="s">
        <v>45</v>
      </c>
      <c r="B30" s="93">
        <v>514</v>
      </c>
      <c r="C30" s="34" t="s">
        <v>98</v>
      </c>
      <c r="D30" s="29">
        <v>293.13</v>
      </c>
      <c r="E30" s="29">
        <f>D30*4</f>
        <v>1172.52</v>
      </c>
      <c r="F30" s="30">
        <f>D30/B30</f>
        <v>0.5702918287937743</v>
      </c>
      <c r="G30" s="31">
        <f>E30/B30</f>
        <v>2.281167315175097</v>
      </c>
      <c r="H30" s="82" t="s">
        <v>65</v>
      </c>
      <c r="I30" s="29">
        <v>293.13</v>
      </c>
      <c r="J30" s="126">
        <f>I30*4</f>
        <v>1172.52</v>
      </c>
      <c r="K30" s="127">
        <f t="shared" si="6"/>
        <v>0.5702918287937743</v>
      </c>
      <c r="L30" s="131">
        <f t="shared" si="7"/>
        <v>2.281167315175097</v>
      </c>
      <c r="M30" s="120" t="s">
        <v>112</v>
      </c>
    </row>
    <row r="31" spans="1:13" ht="12.75">
      <c r="A31" s="82" t="s">
        <v>46</v>
      </c>
      <c r="B31" s="93">
        <v>408</v>
      </c>
      <c r="C31" s="34" t="s">
        <v>65</v>
      </c>
      <c r="D31" s="29">
        <v>239.6</v>
      </c>
      <c r="E31" s="29">
        <f>D31*4</f>
        <v>958.4</v>
      </c>
      <c r="F31" s="30">
        <f>D31/B31</f>
        <v>0.5872549019607843</v>
      </c>
      <c r="G31" s="31">
        <f>E31/B31</f>
        <v>2.3490196078431373</v>
      </c>
      <c r="H31" s="82" t="s">
        <v>73</v>
      </c>
      <c r="I31" s="29">
        <v>239.6</v>
      </c>
      <c r="J31" s="29">
        <v>958.4</v>
      </c>
      <c r="K31" s="127">
        <f t="shared" si="6"/>
        <v>0.5872549019607843</v>
      </c>
      <c r="L31" s="131">
        <f t="shared" si="7"/>
        <v>2.3490196078431373</v>
      </c>
      <c r="M31" s="120" t="s">
        <v>117</v>
      </c>
    </row>
    <row r="32" spans="1:13" ht="12.75">
      <c r="A32" s="82" t="s">
        <v>47</v>
      </c>
      <c r="B32" s="93">
        <v>189</v>
      </c>
      <c r="C32" s="34" t="s">
        <v>18</v>
      </c>
      <c r="D32" s="29">
        <v>153.65</v>
      </c>
      <c r="E32" s="29">
        <f>D32*3</f>
        <v>460.95000000000005</v>
      </c>
      <c r="F32" s="30">
        <f t="shared" si="4"/>
        <v>0.812962962962963</v>
      </c>
      <c r="G32" s="31">
        <f t="shared" si="5"/>
        <v>2.438888888888889</v>
      </c>
      <c r="H32" s="82" t="s">
        <v>18</v>
      </c>
      <c r="I32" s="29">
        <v>153.65</v>
      </c>
      <c r="J32" s="29">
        <f>I32*3</f>
        <v>460.95000000000005</v>
      </c>
      <c r="K32" s="127">
        <f t="shared" si="6"/>
        <v>0.812962962962963</v>
      </c>
      <c r="L32" s="131">
        <f t="shared" si="7"/>
        <v>2.438888888888889</v>
      </c>
      <c r="M32" s="120" t="s">
        <v>117</v>
      </c>
    </row>
    <row r="33" spans="1:13" ht="22.5">
      <c r="A33" s="82" t="s">
        <v>48</v>
      </c>
      <c r="B33" s="93">
        <v>270</v>
      </c>
      <c r="C33" s="34" t="s">
        <v>17</v>
      </c>
      <c r="D33" s="29">
        <v>120.09</v>
      </c>
      <c r="E33" s="29">
        <f>D33*3</f>
        <v>360.27</v>
      </c>
      <c r="F33" s="30">
        <f t="shared" si="4"/>
        <v>0.44477777777777777</v>
      </c>
      <c r="G33" s="31">
        <f t="shared" si="5"/>
        <v>1.3343333333333334</v>
      </c>
      <c r="H33" s="82" t="s">
        <v>65</v>
      </c>
      <c r="I33" s="29">
        <v>120.09</v>
      </c>
      <c r="J33" s="126">
        <f>I33*4</f>
        <v>480.36</v>
      </c>
      <c r="K33" s="127">
        <f t="shared" si="6"/>
        <v>0.44477777777777777</v>
      </c>
      <c r="L33" s="131">
        <f t="shared" si="7"/>
        <v>1.779111111111111</v>
      </c>
      <c r="M33" s="121" t="s">
        <v>119</v>
      </c>
    </row>
    <row r="34" spans="1:31" s="84" customFormat="1" ht="22.5">
      <c r="A34" s="82" t="s">
        <v>111</v>
      </c>
      <c r="B34" s="93">
        <v>206</v>
      </c>
      <c r="C34" s="34" t="s">
        <v>105</v>
      </c>
      <c r="D34" s="29">
        <v>101.22</v>
      </c>
      <c r="E34" s="29">
        <v>351</v>
      </c>
      <c r="F34" s="30">
        <f t="shared" si="4"/>
        <v>0.49135922330097087</v>
      </c>
      <c r="G34" s="31">
        <f t="shared" si="5"/>
        <v>1.703883495145631</v>
      </c>
      <c r="H34" s="128" t="s">
        <v>105</v>
      </c>
      <c r="I34" s="126">
        <v>101.22</v>
      </c>
      <c r="J34" s="126">
        <v>351</v>
      </c>
      <c r="K34" s="127">
        <f>I34/B34</f>
        <v>0.49135922330097087</v>
      </c>
      <c r="L34" s="131">
        <f>J34/B34</f>
        <v>1.703883495145631</v>
      </c>
      <c r="M34" s="121" t="s">
        <v>113</v>
      </c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</row>
    <row r="35" spans="1:13" ht="12" customHeight="1">
      <c r="A35" s="82" t="s">
        <v>49</v>
      </c>
      <c r="B35" s="93">
        <v>162</v>
      </c>
      <c r="C35" s="34" t="s">
        <v>65</v>
      </c>
      <c r="D35" s="29">
        <v>105.6</v>
      </c>
      <c r="E35" s="29">
        <f>D35*4</f>
        <v>422.4</v>
      </c>
      <c r="F35" s="30">
        <f t="shared" si="4"/>
        <v>0.6518518518518518</v>
      </c>
      <c r="G35" s="31">
        <f t="shared" si="5"/>
        <v>2.607407407407407</v>
      </c>
      <c r="H35" s="82" t="s">
        <v>65</v>
      </c>
      <c r="I35" s="29">
        <v>105.6</v>
      </c>
      <c r="J35" s="126">
        <f>I35*4</f>
        <v>422.4</v>
      </c>
      <c r="K35" s="127">
        <f t="shared" si="6"/>
        <v>0.6518518518518518</v>
      </c>
      <c r="L35" s="131">
        <f t="shared" si="7"/>
        <v>2.607407407407407</v>
      </c>
      <c r="M35" s="120" t="s">
        <v>117</v>
      </c>
    </row>
    <row r="36" spans="1:13" ht="22.5">
      <c r="A36" s="82" t="s">
        <v>50</v>
      </c>
      <c r="B36" s="93">
        <v>960</v>
      </c>
      <c r="C36" s="34" t="s">
        <v>98</v>
      </c>
      <c r="D36" s="29">
        <v>497.53</v>
      </c>
      <c r="E36" s="29">
        <f>D36*4</f>
        <v>1990.12</v>
      </c>
      <c r="F36" s="30">
        <f t="shared" si="4"/>
        <v>0.5182604166666667</v>
      </c>
      <c r="G36" s="31">
        <f t="shared" si="5"/>
        <v>2.0730416666666667</v>
      </c>
      <c r="H36" s="82" t="s">
        <v>16</v>
      </c>
      <c r="I36" s="29">
        <v>497.53</v>
      </c>
      <c r="J36" s="126">
        <f>I36*4</f>
        <v>1990.12</v>
      </c>
      <c r="K36" s="127">
        <f t="shared" si="6"/>
        <v>0.5182604166666667</v>
      </c>
      <c r="L36" s="131">
        <f t="shared" si="7"/>
        <v>2.0730416666666667</v>
      </c>
      <c r="M36" s="121" t="s">
        <v>120</v>
      </c>
    </row>
    <row r="37" spans="1:31" s="84" customFormat="1" ht="53.25" customHeight="1">
      <c r="A37" s="82" t="s">
        <v>51</v>
      </c>
      <c r="B37" s="93">
        <v>668</v>
      </c>
      <c r="C37" s="35" t="s">
        <v>99</v>
      </c>
      <c r="D37" s="29">
        <v>404.46</v>
      </c>
      <c r="E37" s="29">
        <v>1405.73</v>
      </c>
      <c r="F37" s="30">
        <f t="shared" si="4"/>
        <v>0.6054790419161676</v>
      </c>
      <c r="G37" s="31">
        <f t="shared" si="5"/>
        <v>2.1043862275449103</v>
      </c>
      <c r="H37" s="82" t="s">
        <v>85</v>
      </c>
      <c r="I37" s="29">
        <v>404.46</v>
      </c>
      <c r="J37" s="126">
        <v>1495</v>
      </c>
      <c r="K37" s="127">
        <f t="shared" si="6"/>
        <v>0.6054790419161676</v>
      </c>
      <c r="L37" s="131">
        <f t="shared" si="7"/>
        <v>2.2380239520958085</v>
      </c>
      <c r="M37" s="121" t="s">
        <v>112</v>
      </c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</row>
    <row r="38" spans="1:13" ht="12.75">
      <c r="A38" s="82" t="s">
        <v>66</v>
      </c>
      <c r="B38" s="93">
        <v>703</v>
      </c>
      <c r="C38" s="34" t="s">
        <v>100</v>
      </c>
      <c r="D38" s="29">
        <v>304.52</v>
      </c>
      <c r="E38" s="29">
        <v>1440.19</v>
      </c>
      <c r="F38" s="30">
        <f t="shared" si="4"/>
        <v>0.43317211948790896</v>
      </c>
      <c r="G38" s="31">
        <f t="shared" si="5"/>
        <v>2.0486344238975818</v>
      </c>
      <c r="H38" s="82" t="s">
        <v>21</v>
      </c>
      <c r="I38" s="29">
        <v>304.52</v>
      </c>
      <c r="J38" s="126">
        <f>I38*5</f>
        <v>1522.6</v>
      </c>
      <c r="K38" s="127">
        <f t="shared" si="6"/>
        <v>0.43317211948790896</v>
      </c>
      <c r="L38" s="131">
        <f t="shared" si="7"/>
        <v>2.165860597439545</v>
      </c>
      <c r="M38" s="120" t="s">
        <v>112</v>
      </c>
    </row>
    <row r="39" spans="1:31" s="84" customFormat="1" ht="25.5">
      <c r="A39" s="82" t="s">
        <v>67</v>
      </c>
      <c r="B39" s="93">
        <v>259</v>
      </c>
      <c r="C39" s="35" t="s">
        <v>101</v>
      </c>
      <c r="D39" s="29">
        <v>129.4</v>
      </c>
      <c r="E39" s="29">
        <f>D39*4</f>
        <v>517.6</v>
      </c>
      <c r="F39" s="30">
        <f t="shared" si="4"/>
        <v>0.4996138996138996</v>
      </c>
      <c r="G39" s="31">
        <f t="shared" si="5"/>
        <v>1.9984555984555985</v>
      </c>
      <c r="H39" s="82" t="s">
        <v>65</v>
      </c>
      <c r="I39" s="29">
        <v>129.4</v>
      </c>
      <c r="J39" s="126">
        <f>I39*4</f>
        <v>517.6</v>
      </c>
      <c r="K39" s="127">
        <f t="shared" si="6"/>
        <v>0.4996138996138996</v>
      </c>
      <c r="L39" s="131">
        <f t="shared" si="7"/>
        <v>1.9984555984555985</v>
      </c>
      <c r="M39" s="120" t="s">
        <v>112</v>
      </c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</row>
    <row r="40" spans="1:13" ht="22.5">
      <c r="A40" s="82" t="s">
        <v>68</v>
      </c>
      <c r="B40" s="93">
        <v>522</v>
      </c>
      <c r="C40" s="34" t="s">
        <v>65</v>
      </c>
      <c r="D40" s="29">
        <v>348.43</v>
      </c>
      <c r="E40" s="29">
        <f>D40*4</f>
        <v>1393.72</v>
      </c>
      <c r="F40" s="30">
        <f t="shared" si="4"/>
        <v>0.6674904214559387</v>
      </c>
      <c r="G40" s="31">
        <f t="shared" si="5"/>
        <v>2.669961685823755</v>
      </c>
      <c r="H40" s="82" t="s">
        <v>16</v>
      </c>
      <c r="I40" s="29">
        <v>348.43</v>
      </c>
      <c r="J40" s="29">
        <f>I40*4</f>
        <v>1393.72</v>
      </c>
      <c r="K40" s="127">
        <f t="shared" si="6"/>
        <v>0.6674904214559387</v>
      </c>
      <c r="L40" s="131">
        <f t="shared" si="7"/>
        <v>2.669961685823755</v>
      </c>
      <c r="M40" s="121" t="s">
        <v>120</v>
      </c>
    </row>
    <row r="41" spans="1:13" ht="22.5">
      <c r="A41" s="82" t="s">
        <v>52</v>
      </c>
      <c r="B41" s="93">
        <v>1515</v>
      </c>
      <c r="C41" s="34" t="s">
        <v>102</v>
      </c>
      <c r="D41" s="29">
        <v>499.03</v>
      </c>
      <c r="E41" s="29">
        <f>D41*4</f>
        <v>1996.12</v>
      </c>
      <c r="F41" s="30">
        <f t="shared" si="4"/>
        <v>0.32939273927392737</v>
      </c>
      <c r="G41" s="31">
        <f t="shared" si="5"/>
        <v>1.3175709570957095</v>
      </c>
      <c r="H41" s="82" t="s">
        <v>19</v>
      </c>
      <c r="I41" s="29">
        <v>499.03</v>
      </c>
      <c r="J41" s="126">
        <f>I41*5</f>
        <v>2495.1499999999996</v>
      </c>
      <c r="K41" s="127">
        <f t="shared" si="6"/>
        <v>0.32939273927392737</v>
      </c>
      <c r="L41" s="131">
        <f t="shared" si="7"/>
        <v>1.6469636963696368</v>
      </c>
      <c r="M41" s="121" t="s">
        <v>119</v>
      </c>
    </row>
    <row r="42" spans="1:13" ht="12.75">
      <c r="A42" s="82" t="s">
        <v>53</v>
      </c>
      <c r="B42" s="93">
        <v>565</v>
      </c>
      <c r="C42" s="34" t="s">
        <v>103</v>
      </c>
      <c r="D42" s="29">
        <v>174.99</v>
      </c>
      <c r="E42" s="29">
        <v>563.9</v>
      </c>
      <c r="F42" s="30">
        <f t="shared" si="4"/>
        <v>0.30971681415929203</v>
      </c>
      <c r="G42" s="31">
        <f t="shared" si="5"/>
        <v>0.9980530973451327</v>
      </c>
      <c r="H42" s="82" t="s">
        <v>16</v>
      </c>
      <c r="I42" s="29">
        <v>174.99</v>
      </c>
      <c r="J42" s="126">
        <f>I42*4</f>
        <v>699.96</v>
      </c>
      <c r="K42" s="127">
        <f t="shared" si="6"/>
        <v>0.30971681415929203</v>
      </c>
      <c r="L42" s="131">
        <f t="shared" si="7"/>
        <v>1.2388672566371681</v>
      </c>
      <c r="M42" s="120" t="s">
        <v>112</v>
      </c>
    </row>
    <row r="43" spans="1:13" ht="12.75">
      <c r="A43" s="82" t="s">
        <v>26</v>
      </c>
      <c r="B43" s="93">
        <v>281</v>
      </c>
      <c r="C43" s="34" t="s">
        <v>16</v>
      </c>
      <c r="D43" s="29">
        <v>130.28</v>
      </c>
      <c r="E43" s="29">
        <f>D43*4</f>
        <v>521.12</v>
      </c>
      <c r="F43" s="30">
        <f t="shared" si="4"/>
        <v>0.4636298932384342</v>
      </c>
      <c r="G43" s="31">
        <f t="shared" si="5"/>
        <v>1.8545195729537367</v>
      </c>
      <c r="H43" s="128" t="s">
        <v>16</v>
      </c>
      <c r="I43" s="29">
        <v>130.28</v>
      </c>
      <c r="J43" s="29">
        <f>I43*4</f>
        <v>521.12</v>
      </c>
      <c r="K43" s="30">
        <f>I43/B43</f>
        <v>0.4636298932384342</v>
      </c>
      <c r="L43" s="31">
        <f>J43/B43</f>
        <v>1.8545195729537367</v>
      </c>
      <c r="M43" s="120" t="s">
        <v>117</v>
      </c>
    </row>
    <row r="44" spans="1:13" ht="12.75">
      <c r="A44" s="82" t="s">
        <v>27</v>
      </c>
      <c r="B44" s="93">
        <v>296</v>
      </c>
      <c r="C44" s="34" t="s">
        <v>104</v>
      </c>
      <c r="D44" s="29">
        <v>139.72</v>
      </c>
      <c r="E44" s="29">
        <v>254.98</v>
      </c>
      <c r="F44" s="30">
        <f t="shared" si="4"/>
        <v>0.47202702702702704</v>
      </c>
      <c r="G44" s="31">
        <f t="shared" si="5"/>
        <v>0.8614189189189189</v>
      </c>
      <c r="H44" s="82" t="s">
        <v>65</v>
      </c>
      <c r="I44" s="126">
        <v>164</v>
      </c>
      <c r="J44" s="126">
        <f>I44*4</f>
        <v>656</v>
      </c>
      <c r="K44" s="127">
        <f t="shared" si="6"/>
        <v>0.5540540540540541</v>
      </c>
      <c r="L44" s="131">
        <f t="shared" si="7"/>
        <v>2.2162162162162162</v>
      </c>
      <c r="M44" s="120" t="s">
        <v>112</v>
      </c>
    </row>
    <row r="45" spans="1:13" ht="12.75">
      <c r="A45" s="82" t="s">
        <v>28</v>
      </c>
      <c r="B45" s="93">
        <v>382</v>
      </c>
      <c r="C45" s="34" t="s">
        <v>16</v>
      </c>
      <c r="D45" s="29">
        <v>168.06</v>
      </c>
      <c r="E45" s="29">
        <f>D45*4</f>
        <v>672.24</v>
      </c>
      <c r="F45" s="30">
        <f t="shared" si="4"/>
        <v>0.4399476439790576</v>
      </c>
      <c r="G45" s="31">
        <f t="shared" si="5"/>
        <v>1.7597905759162304</v>
      </c>
      <c r="H45" s="82" t="s">
        <v>16</v>
      </c>
      <c r="I45" s="29">
        <v>168.06</v>
      </c>
      <c r="J45" s="126">
        <f>I45*4</f>
        <v>672.24</v>
      </c>
      <c r="K45" s="127">
        <f t="shared" si="6"/>
        <v>0.4399476439790576</v>
      </c>
      <c r="L45" s="131">
        <f t="shared" si="7"/>
        <v>1.7597905759162304</v>
      </c>
      <c r="M45" s="120" t="s">
        <v>117</v>
      </c>
    </row>
    <row r="46" spans="1:13" ht="12.75">
      <c r="A46" s="82" t="s">
        <v>29</v>
      </c>
      <c r="B46" s="93">
        <v>435</v>
      </c>
      <c r="C46" s="34" t="s">
        <v>74</v>
      </c>
      <c r="D46" s="29">
        <v>337.41</v>
      </c>
      <c r="E46" s="29">
        <f>D46*7</f>
        <v>2361.8700000000003</v>
      </c>
      <c r="F46" s="30">
        <f t="shared" si="4"/>
        <v>0.7756551724137931</v>
      </c>
      <c r="G46" s="31">
        <f t="shared" si="5"/>
        <v>5.429586206896553</v>
      </c>
      <c r="H46" s="82" t="s">
        <v>74</v>
      </c>
      <c r="I46" s="29">
        <v>337.41</v>
      </c>
      <c r="J46" s="29">
        <f>I46*7</f>
        <v>2361.8700000000003</v>
      </c>
      <c r="K46" s="127">
        <f t="shared" si="6"/>
        <v>0.7756551724137931</v>
      </c>
      <c r="L46" s="131">
        <f t="shared" si="7"/>
        <v>5.429586206896553</v>
      </c>
      <c r="M46" s="120" t="s">
        <v>117</v>
      </c>
    </row>
    <row r="47" spans="1:13" ht="25.5">
      <c r="A47" s="82" t="s">
        <v>30</v>
      </c>
      <c r="B47" s="93">
        <v>480</v>
      </c>
      <c r="C47" s="34" t="s">
        <v>105</v>
      </c>
      <c r="D47" s="29">
        <v>213.69</v>
      </c>
      <c r="E47" s="29">
        <f>D47*4</f>
        <v>854.76</v>
      </c>
      <c r="F47" s="30">
        <f>D47/B47</f>
        <v>0.4451875</v>
      </c>
      <c r="G47" s="31">
        <f>E47/B47</f>
        <v>1.78075</v>
      </c>
      <c r="H47" s="82" t="s">
        <v>81</v>
      </c>
      <c r="I47" s="126">
        <v>288</v>
      </c>
      <c r="J47" s="126">
        <v>929</v>
      </c>
      <c r="K47" s="127">
        <f t="shared" si="6"/>
        <v>0.6</v>
      </c>
      <c r="L47" s="131">
        <f t="shared" si="7"/>
        <v>1.9354166666666666</v>
      </c>
      <c r="M47" s="120" t="s">
        <v>112</v>
      </c>
    </row>
    <row r="48" spans="1:13" ht="12.75">
      <c r="A48" s="82" t="s">
        <v>31</v>
      </c>
      <c r="B48" s="93">
        <v>440</v>
      </c>
      <c r="C48" s="34" t="s">
        <v>65</v>
      </c>
      <c r="D48" s="29">
        <v>191.72</v>
      </c>
      <c r="E48" s="29">
        <f>D48*4</f>
        <v>766.88</v>
      </c>
      <c r="F48" s="30">
        <f t="shared" si="4"/>
        <v>0.43572727272727274</v>
      </c>
      <c r="G48" s="31">
        <f t="shared" si="5"/>
        <v>1.742909090909091</v>
      </c>
      <c r="H48" s="82" t="s">
        <v>65</v>
      </c>
      <c r="I48" s="29">
        <v>191.72</v>
      </c>
      <c r="J48" s="29">
        <f>I48*4</f>
        <v>766.88</v>
      </c>
      <c r="K48" s="127">
        <f t="shared" si="6"/>
        <v>0.43572727272727274</v>
      </c>
      <c r="L48" s="131">
        <f t="shared" si="7"/>
        <v>1.742909090909091</v>
      </c>
      <c r="M48" s="120" t="s">
        <v>117</v>
      </c>
    </row>
    <row r="49" spans="1:13" ht="12.75">
      <c r="A49" s="82" t="s">
        <v>32</v>
      </c>
      <c r="B49" s="93">
        <v>422</v>
      </c>
      <c r="C49" s="34" t="s">
        <v>106</v>
      </c>
      <c r="D49" s="29">
        <v>126.71</v>
      </c>
      <c r="E49" s="29">
        <f>D49*2</f>
        <v>253.42</v>
      </c>
      <c r="F49" s="30">
        <f t="shared" si="4"/>
        <v>0.300260663507109</v>
      </c>
      <c r="G49" s="31">
        <f t="shared" si="5"/>
        <v>0.600521327014218</v>
      </c>
      <c r="H49" s="82" t="s">
        <v>63</v>
      </c>
      <c r="I49" s="126">
        <v>253</v>
      </c>
      <c r="J49" s="126">
        <f>I49*5</f>
        <v>1265</v>
      </c>
      <c r="K49" s="127">
        <f t="shared" si="6"/>
        <v>0.5995260663507109</v>
      </c>
      <c r="L49" s="131">
        <f t="shared" si="7"/>
        <v>2.9976303317535544</v>
      </c>
      <c r="M49" s="121" t="s">
        <v>112</v>
      </c>
    </row>
    <row r="50" spans="1:13" ht="33.75">
      <c r="A50" s="82" t="s">
        <v>33</v>
      </c>
      <c r="B50" s="93">
        <v>380</v>
      </c>
      <c r="C50" s="34" t="s">
        <v>97</v>
      </c>
      <c r="D50" s="29">
        <v>162.84</v>
      </c>
      <c r="E50" s="29">
        <f>D50*2</f>
        <v>325.68</v>
      </c>
      <c r="F50" s="30">
        <f t="shared" si="4"/>
        <v>0.4285263157894737</v>
      </c>
      <c r="G50" s="31">
        <f t="shared" si="5"/>
        <v>0.8570526315789474</v>
      </c>
      <c r="H50" s="82" t="s">
        <v>18</v>
      </c>
      <c r="I50" s="29">
        <v>162.84</v>
      </c>
      <c r="J50" s="126">
        <f>I50*3</f>
        <v>488.52</v>
      </c>
      <c r="K50" s="127">
        <f t="shared" si="6"/>
        <v>0.4285263157894737</v>
      </c>
      <c r="L50" s="131">
        <f t="shared" si="7"/>
        <v>1.285578947368421</v>
      </c>
      <c r="M50" s="121" t="s">
        <v>121</v>
      </c>
    </row>
    <row r="51" spans="1:13" ht="12.75">
      <c r="A51" s="82" t="s">
        <v>34</v>
      </c>
      <c r="B51" s="93">
        <v>289</v>
      </c>
      <c r="C51" s="34" t="s">
        <v>107</v>
      </c>
      <c r="D51" s="29">
        <v>181.23</v>
      </c>
      <c r="E51" s="29">
        <f>D51*5</f>
        <v>906.15</v>
      </c>
      <c r="F51" s="30">
        <f t="shared" si="4"/>
        <v>0.6270934256055363</v>
      </c>
      <c r="G51" s="31">
        <f t="shared" si="5"/>
        <v>3.1354671280276816</v>
      </c>
      <c r="H51" s="128" t="s">
        <v>107</v>
      </c>
      <c r="I51" s="29">
        <v>181.23</v>
      </c>
      <c r="J51" s="29">
        <f>I51*5</f>
        <v>906.15</v>
      </c>
      <c r="K51" s="127">
        <f t="shared" si="6"/>
        <v>0.6270934256055363</v>
      </c>
      <c r="L51" s="131">
        <f t="shared" si="7"/>
        <v>3.1354671280276816</v>
      </c>
      <c r="M51" s="120" t="s">
        <v>117</v>
      </c>
    </row>
    <row r="52" spans="1:13" ht="12.75">
      <c r="A52" s="82" t="s">
        <v>35</v>
      </c>
      <c r="B52" s="93">
        <v>403</v>
      </c>
      <c r="C52" s="34" t="s">
        <v>17</v>
      </c>
      <c r="D52" s="29">
        <v>141.06</v>
      </c>
      <c r="E52" s="29">
        <f>D52*3</f>
        <v>423.18</v>
      </c>
      <c r="F52" s="30">
        <f t="shared" si="4"/>
        <v>0.35002481389578166</v>
      </c>
      <c r="G52" s="31">
        <f t="shared" si="5"/>
        <v>1.0500744416873449</v>
      </c>
      <c r="H52" s="82" t="s">
        <v>17</v>
      </c>
      <c r="I52" s="29">
        <v>141.06</v>
      </c>
      <c r="J52" s="29">
        <f>I52*3</f>
        <v>423.18</v>
      </c>
      <c r="K52" s="127">
        <f t="shared" si="6"/>
        <v>0.35002481389578166</v>
      </c>
      <c r="L52" s="131">
        <f t="shared" si="7"/>
        <v>1.0500744416873449</v>
      </c>
      <c r="M52" s="120" t="s">
        <v>117</v>
      </c>
    </row>
    <row r="53" spans="1:13" ht="22.5">
      <c r="A53" s="82" t="s">
        <v>58</v>
      </c>
      <c r="B53" s="93">
        <v>457</v>
      </c>
      <c r="C53" s="34" t="s">
        <v>17</v>
      </c>
      <c r="D53" s="29">
        <v>169.66</v>
      </c>
      <c r="E53" s="29">
        <f>D53*3</f>
        <v>508.98</v>
      </c>
      <c r="F53" s="30">
        <f>D53/B53</f>
        <v>0.37124726477024067</v>
      </c>
      <c r="G53" s="31">
        <f>E53/B53</f>
        <v>1.1137417943107222</v>
      </c>
      <c r="H53" s="82" t="s">
        <v>16</v>
      </c>
      <c r="I53" s="126">
        <v>201</v>
      </c>
      <c r="J53" s="126">
        <v>802</v>
      </c>
      <c r="K53" s="127">
        <f t="shared" si="6"/>
        <v>0.43982494529540483</v>
      </c>
      <c r="L53" s="131">
        <f t="shared" si="7"/>
        <v>1.7549234135667395</v>
      </c>
      <c r="M53" s="121" t="s">
        <v>115</v>
      </c>
    </row>
    <row r="54" spans="1:13" ht="12.75">
      <c r="A54" s="82" t="s">
        <v>36</v>
      </c>
      <c r="B54" s="93">
        <v>403</v>
      </c>
      <c r="C54" s="34" t="s">
        <v>108</v>
      </c>
      <c r="D54" s="29">
        <v>256.55</v>
      </c>
      <c r="E54" s="29">
        <v>875.84</v>
      </c>
      <c r="F54" s="30">
        <f t="shared" si="4"/>
        <v>0.6366004962779157</v>
      </c>
      <c r="G54" s="31">
        <f t="shared" si="5"/>
        <v>2.173300248138958</v>
      </c>
      <c r="H54" s="82" t="s">
        <v>75</v>
      </c>
      <c r="I54" s="29">
        <v>256.55</v>
      </c>
      <c r="J54" s="29">
        <v>875.84</v>
      </c>
      <c r="K54" s="127">
        <f t="shared" si="6"/>
        <v>0.6366004962779157</v>
      </c>
      <c r="L54" s="131">
        <f t="shared" si="7"/>
        <v>2.173300248138958</v>
      </c>
      <c r="M54" s="120" t="s">
        <v>117</v>
      </c>
    </row>
    <row r="55" spans="1:13" ht="12.75">
      <c r="A55" s="82" t="s">
        <v>59</v>
      </c>
      <c r="B55" s="93">
        <v>421</v>
      </c>
      <c r="C55" s="34" t="s">
        <v>76</v>
      </c>
      <c r="D55" s="29">
        <v>164.09</v>
      </c>
      <c r="E55" s="29">
        <f>D55*6</f>
        <v>984.54</v>
      </c>
      <c r="F55" s="30">
        <f t="shared" si="4"/>
        <v>0.38976247030878863</v>
      </c>
      <c r="G55" s="31">
        <f t="shared" si="5"/>
        <v>2.3385748218527316</v>
      </c>
      <c r="H55" s="34" t="s">
        <v>76</v>
      </c>
      <c r="I55" s="29">
        <v>164.09</v>
      </c>
      <c r="J55" s="29">
        <f>I55*6</f>
        <v>984.54</v>
      </c>
      <c r="K55" s="127">
        <f t="shared" si="6"/>
        <v>0.38976247030878863</v>
      </c>
      <c r="L55" s="131">
        <f t="shared" si="7"/>
        <v>2.3385748218527316</v>
      </c>
      <c r="M55" s="120" t="s">
        <v>117</v>
      </c>
    </row>
    <row r="56" spans="1:13" ht="22.5">
      <c r="A56" s="82" t="s">
        <v>60</v>
      </c>
      <c r="B56" s="93">
        <v>406</v>
      </c>
      <c r="C56" s="34" t="s">
        <v>104</v>
      </c>
      <c r="D56" s="29">
        <v>143.72</v>
      </c>
      <c r="E56" s="29">
        <f>D56*2</f>
        <v>287.44</v>
      </c>
      <c r="F56" s="30">
        <f t="shared" si="4"/>
        <v>0.3539901477832512</v>
      </c>
      <c r="G56" s="31">
        <f t="shared" si="5"/>
        <v>0.7079802955665024</v>
      </c>
      <c r="H56" s="82" t="s">
        <v>77</v>
      </c>
      <c r="I56" s="29">
        <v>203</v>
      </c>
      <c r="J56" s="126">
        <v>1015</v>
      </c>
      <c r="K56" s="127">
        <f t="shared" si="6"/>
        <v>0.5</v>
      </c>
      <c r="L56" s="131">
        <f t="shared" si="7"/>
        <v>2.5</v>
      </c>
      <c r="M56" s="121" t="s">
        <v>114</v>
      </c>
    </row>
    <row r="57" spans="1:13" ht="12.75">
      <c r="A57" s="82" t="s">
        <v>78</v>
      </c>
      <c r="B57" s="93">
        <v>241</v>
      </c>
      <c r="C57" s="148" t="s">
        <v>79</v>
      </c>
      <c r="D57" s="149"/>
      <c r="E57" s="149"/>
      <c r="F57" s="149"/>
      <c r="G57" s="149"/>
      <c r="H57" s="150"/>
      <c r="I57" s="150"/>
      <c r="J57" s="150"/>
      <c r="K57" s="150"/>
      <c r="L57" s="150"/>
      <c r="M57" s="151"/>
    </row>
    <row r="58" spans="1:13" ht="13.5" thickBot="1">
      <c r="A58" s="12"/>
      <c r="B58" s="94"/>
      <c r="C58" s="37"/>
      <c r="D58" s="38"/>
      <c r="E58" s="38"/>
      <c r="F58" s="39"/>
      <c r="G58" s="40"/>
      <c r="H58" s="12"/>
      <c r="I58" s="13"/>
      <c r="J58" s="13"/>
      <c r="K58" s="14"/>
      <c r="L58" s="15"/>
      <c r="M58" s="122"/>
    </row>
    <row r="59" spans="1:13" ht="13.5" thickBot="1">
      <c r="A59" s="46" t="s">
        <v>12</v>
      </c>
      <c r="B59" s="89">
        <f>SUM(B23:B58)</f>
        <v>16158</v>
      </c>
      <c r="C59" s="46" t="s">
        <v>13</v>
      </c>
      <c r="D59" s="47">
        <f>SUM(D23:D58)</f>
        <v>7454.47</v>
      </c>
      <c r="E59" s="48">
        <f>SUM(E23:E58)</f>
        <v>29842.3</v>
      </c>
      <c r="F59" s="49">
        <f>D59/B59</f>
        <v>0.46134855798985025</v>
      </c>
      <c r="G59" s="50">
        <f>E59/B59</f>
        <v>1.8469055576185172</v>
      </c>
      <c r="H59" s="46" t="s">
        <v>13</v>
      </c>
      <c r="I59" s="47">
        <f>SUM(I23:I58)</f>
        <v>8080.62</v>
      </c>
      <c r="J59" s="47">
        <f>SUM(J23:J58)</f>
        <v>35189.590000000004</v>
      </c>
      <c r="K59" s="49">
        <f>I59/B59</f>
        <v>0.50010025993316</v>
      </c>
      <c r="L59" s="50">
        <f>J59/B59</f>
        <v>2.1778431736601065</v>
      </c>
      <c r="M59" s="50"/>
    </row>
    <row r="60" spans="4:13" ht="12.75">
      <c r="D60" s="113"/>
      <c r="E60" s="113"/>
      <c r="F60" s="8"/>
      <c r="G60" s="8"/>
      <c r="H60" s="9"/>
      <c r="I60" s="113"/>
      <c r="J60" s="113"/>
      <c r="K60" s="8"/>
      <c r="L60" s="8"/>
      <c r="M60" s="8"/>
    </row>
    <row r="61" spans="4:13" ht="13.5" thickBot="1">
      <c r="D61" s="113"/>
      <c r="E61" s="113"/>
      <c r="F61" s="8"/>
      <c r="G61" s="8"/>
      <c r="H61" s="9"/>
      <c r="I61" s="113"/>
      <c r="J61" s="113"/>
      <c r="K61" s="8"/>
      <c r="L61" s="8"/>
      <c r="M61" s="8"/>
    </row>
    <row r="62" spans="1:13" ht="13.5" thickBot="1">
      <c r="A62" s="145" t="s">
        <v>71</v>
      </c>
      <c r="B62" s="145"/>
      <c r="C62" s="139" t="s">
        <v>70</v>
      </c>
      <c r="D62" s="140"/>
      <c r="E62" s="140"/>
      <c r="F62" s="140"/>
      <c r="G62" s="140"/>
      <c r="H62" s="140"/>
      <c r="I62" s="140"/>
      <c r="J62" s="140"/>
      <c r="K62" s="140"/>
      <c r="L62" s="140"/>
      <c r="M62" s="141"/>
    </row>
    <row r="63" spans="1:13" ht="13.5" thickBot="1">
      <c r="A63" s="145"/>
      <c r="B63" s="145"/>
      <c r="C63" s="142" t="s">
        <v>0</v>
      </c>
      <c r="D63" s="142"/>
      <c r="E63" s="142"/>
      <c r="F63" s="142"/>
      <c r="G63" s="142"/>
      <c r="H63" s="143" t="s">
        <v>1</v>
      </c>
      <c r="I63" s="143"/>
      <c r="J63" s="143"/>
      <c r="K63" s="143"/>
      <c r="L63" s="143"/>
      <c r="M63" s="143"/>
    </row>
    <row r="64" spans="1:14" ht="39" thickBot="1">
      <c r="A64" s="51" t="s">
        <v>2</v>
      </c>
      <c r="B64" s="95" t="s">
        <v>3</v>
      </c>
      <c r="C64" s="53" t="s">
        <v>4</v>
      </c>
      <c r="D64" s="114" t="s">
        <v>5</v>
      </c>
      <c r="E64" s="114" t="s">
        <v>6</v>
      </c>
      <c r="F64" s="54" t="s">
        <v>7</v>
      </c>
      <c r="G64" s="52" t="s">
        <v>8</v>
      </c>
      <c r="H64" s="53" t="s">
        <v>9</v>
      </c>
      <c r="I64" s="117" t="s">
        <v>5</v>
      </c>
      <c r="J64" s="114" t="s">
        <v>10</v>
      </c>
      <c r="K64" s="54" t="s">
        <v>7</v>
      </c>
      <c r="L64" s="55" t="s">
        <v>8</v>
      </c>
      <c r="M64" s="55" t="s">
        <v>11</v>
      </c>
      <c r="N64" s="5"/>
    </row>
    <row r="65" spans="1:13" ht="12.75">
      <c r="A65" s="18" t="s">
        <v>54</v>
      </c>
      <c r="B65" s="96">
        <v>211</v>
      </c>
      <c r="C65" s="24" t="s">
        <v>65</v>
      </c>
      <c r="D65" s="25">
        <v>113.3</v>
      </c>
      <c r="E65" s="25">
        <f>D65*4</f>
        <v>453.2</v>
      </c>
      <c r="F65" s="26">
        <f>D65/B65</f>
        <v>0.5369668246445497</v>
      </c>
      <c r="G65" s="27">
        <f>E65/B65</f>
        <v>2.147867298578199</v>
      </c>
      <c r="H65" s="18" t="s">
        <v>16</v>
      </c>
      <c r="I65" s="19">
        <v>113.3</v>
      </c>
      <c r="J65" s="19">
        <f>I65*4</f>
        <v>453.2</v>
      </c>
      <c r="K65" s="118">
        <f>I65/B65</f>
        <v>0.5369668246445497</v>
      </c>
      <c r="L65" s="129">
        <f>J65/B65</f>
        <v>2.147867298578199</v>
      </c>
      <c r="M65" s="130" t="s">
        <v>112</v>
      </c>
    </row>
    <row r="66" spans="1:31" s="84" customFormat="1" ht="27" customHeight="1">
      <c r="A66" s="82" t="s">
        <v>55</v>
      </c>
      <c r="B66" s="97">
        <v>617</v>
      </c>
      <c r="C66" s="28" t="s">
        <v>93</v>
      </c>
      <c r="D66" s="29">
        <v>421.5</v>
      </c>
      <c r="E66" s="29">
        <v>1786.82</v>
      </c>
      <c r="F66" s="30">
        <f>D66/B66</f>
        <v>0.6831442463533225</v>
      </c>
      <c r="G66" s="31">
        <f>E66/B66</f>
        <v>2.8959805510534844</v>
      </c>
      <c r="H66" s="82" t="s">
        <v>72</v>
      </c>
      <c r="I66" s="29">
        <v>421.5</v>
      </c>
      <c r="J66" s="29">
        <v>1786.82</v>
      </c>
      <c r="K66" s="127">
        <f>I66/B66</f>
        <v>0.6831442463533225</v>
      </c>
      <c r="L66" s="131">
        <f>J66/B66</f>
        <v>2.8959805510534844</v>
      </c>
      <c r="M66" s="120" t="s">
        <v>117</v>
      </c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</row>
    <row r="67" spans="1:13" ht="13.5" thickBot="1">
      <c r="A67" s="12"/>
      <c r="B67" s="88"/>
      <c r="C67" s="12"/>
      <c r="D67" s="13"/>
      <c r="E67" s="13"/>
      <c r="F67" s="14"/>
      <c r="G67" s="15"/>
      <c r="H67" s="12"/>
      <c r="I67" s="13"/>
      <c r="J67" s="13"/>
      <c r="K67" s="14"/>
      <c r="L67" s="132"/>
      <c r="M67" s="133"/>
    </row>
    <row r="68" spans="1:14" ht="13.5" thickBot="1">
      <c r="A68" s="56" t="s">
        <v>12</v>
      </c>
      <c r="B68" s="98">
        <f>SUM(B65:B67)</f>
        <v>828</v>
      </c>
      <c r="C68" s="56" t="s">
        <v>13</v>
      </c>
      <c r="D68" s="57">
        <f>SUM(D65:D67)</f>
        <v>534.8</v>
      </c>
      <c r="E68" s="58">
        <f>SUM(E65:E67)</f>
        <v>2240.02</v>
      </c>
      <c r="F68" s="59">
        <f>D68/B68</f>
        <v>0.6458937198067632</v>
      </c>
      <c r="G68" s="60">
        <f>E68/B68</f>
        <v>2.7053381642512075</v>
      </c>
      <c r="H68" s="56" t="s">
        <v>13</v>
      </c>
      <c r="I68" s="57">
        <f>SUM(I65:I67)</f>
        <v>534.8</v>
      </c>
      <c r="J68" s="58">
        <f>SUM(J65:J67)</f>
        <v>2240.02</v>
      </c>
      <c r="K68" s="59">
        <f>I68/B68</f>
        <v>0.6458937198067632</v>
      </c>
      <c r="L68" s="60">
        <f>J68/B68</f>
        <v>2.7053381642512075</v>
      </c>
      <c r="M68" s="60"/>
      <c r="N68" s="7"/>
    </row>
    <row r="70" spans="4:13" ht="4.5" customHeight="1">
      <c r="D70" s="113"/>
      <c r="E70" s="113"/>
      <c r="F70" s="8"/>
      <c r="G70" s="8"/>
      <c r="H70" s="9"/>
      <c r="I70" s="113"/>
      <c r="J70" s="113"/>
      <c r="K70" s="8"/>
      <c r="L70" s="8"/>
      <c r="M70" s="8"/>
    </row>
    <row r="71" spans="1:13" ht="12.75">
      <c r="A71" s="63"/>
      <c r="B71" s="99"/>
      <c r="C71" s="9"/>
      <c r="D71" s="113"/>
      <c r="E71" s="113"/>
      <c r="F71" s="8"/>
      <c r="G71" s="8"/>
      <c r="H71" s="9"/>
      <c r="I71" s="113"/>
      <c r="J71" s="113"/>
      <c r="K71" s="8"/>
      <c r="L71" s="8"/>
      <c r="M71" s="8"/>
    </row>
    <row r="72" spans="1:13" ht="12.75">
      <c r="A72" s="137" t="s">
        <v>86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08"/>
    </row>
    <row r="73" spans="1:13" ht="12.75">
      <c r="A73" s="146"/>
      <c r="B73" s="146"/>
      <c r="C73" s="147" t="s">
        <v>0</v>
      </c>
      <c r="D73" s="147"/>
      <c r="E73" s="147"/>
      <c r="F73" s="147"/>
      <c r="G73" s="147"/>
      <c r="H73" s="152" t="s">
        <v>1</v>
      </c>
      <c r="I73" s="153"/>
      <c r="J73" s="153"/>
      <c r="K73" s="153"/>
      <c r="L73" s="153"/>
      <c r="M73" s="109"/>
    </row>
    <row r="74" spans="1:13" ht="38.25">
      <c r="A74" s="61"/>
      <c r="B74" s="100" t="s">
        <v>3</v>
      </c>
      <c r="C74" s="65" t="s">
        <v>4</v>
      </c>
      <c r="D74" s="115" t="s">
        <v>5</v>
      </c>
      <c r="E74" s="115" t="s">
        <v>6</v>
      </c>
      <c r="F74" s="64" t="s">
        <v>7</v>
      </c>
      <c r="G74" s="64" t="s">
        <v>8</v>
      </c>
      <c r="H74" s="65" t="s">
        <v>9</v>
      </c>
      <c r="I74" s="115" t="s">
        <v>5</v>
      </c>
      <c r="J74" s="115" t="s">
        <v>6</v>
      </c>
      <c r="K74" s="64" t="s">
        <v>7</v>
      </c>
      <c r="L74" s="102" t="s">
        <v>8</v>
      </c>
      <c r="M74" s="110"/>
    </row>
    <row r="75" spans="1:13" ht="25.5">
      <c r="A75" s="66" t="s">
        <v>91</v>
      </c>
      <c r="B75" s="17">
        <f>B16</f>
        <v>3715</v>
      </c>
      <c r="C75" s="67" t="str">
        <f>C16</f>
        <v>/</v>
      </c>
      <c r="D75" s="68">
        <f>D16</f>
        <v>1160.82</v>
      </c>
      <c r="E75" s="68">
        <f>E16</f>
        <v>4698.15</v>
      </c>
      <c r="F75" s="16">
        <f>F16</f>
        <v>0.31246837146702555</v>
      </c>
      <c r="G75" s="16">
        <f>G16</f>
        <v>1.26464333781965</v>
      </c>
      <c r="H75" s="67" t="str">
        <f>H16</f>
        <v>/</v>
      </c>
      <c r="I75" s="68">
        <f>I16</f>
        <v>1694.93</v>
      </c>
      <c r="J75" s="68">
        <f>J16</f>
        <v>6740.5599999999995</v>
      </c>
      <c r="K75" s="16">
        <f>K16</f>
        <v>0.45623956931359355</v>
      </c>
      <c r="L75" s="103">
        <f>L16</f>
        <v>1.8144172274562582</v>
      </c>
      <c r="M75" s="106"/>
    </row>
    <row r="76" spans="1:13" ht="25.5">
      <c r="A76" s="66" t="s">
        <v>87</v>
      </c>
      <c r="B76" s="17">
        <f>B59</f>
        <v>16158</v>
      </c>
      <c r="C76" s="67" t="str">
        <f>C59</f>
        <v>/</v>
      </c>
      <c r="D76" s="68">
        <f>D59</f>
        <v>7454.47</v>
      </c>
      <c r="E76" s="68">
        <f>E59</f>
        <v>29842.3</v>
      </c>
      <c r="F76" s="16">
        <f>F59</f>
        <v>0.46134855798985025</v>
      </c>
      <c r="G76" s="16">
        <f>G59</f>
        <v>1.8469055576185172</v>
      </c>
      <c r="H76" s="67" t="str">
        <f>H59</f>
        <v>/</v>
      </c>
      <c r="I76" s="68">
        <f>I59</f>
        <v>8080.62</v>
      </c>
      <c r="J76" s="68">
        <f>J59</f>
        <v>35189.590000000004</v>
      </c>
      <c r="K76" s="16">
        <f>K59</f>
        <v>0.50010025993316</v>
      </c>
      <c r="L76" s="103">
        <f>L59</f>
        <v>2.1778431736601065</v>
      </c>
      <c r="M76" s="106"/>
    </row>
    <row r="77" spans="1:13" ht="12.75">
      <c r="A77" s="66" t="s">
        <v>88</v>
      </c>
      <c r="B77" s="17">
        <f>B68</f>
        <v>828</v>
      </c>
      <c r="C77" s="67" t="str">
        <f aca="true" t="shared" si="8" ref="C77:H77">C68</f>
        <v>/</v>
      </c>
      <c r="D77" s="68">
        <f t="shared" si="8"/>
        <v>534.8</v>
      </c>
      <c r="E77" s="68">
        <f t="shared" si="8"/>
        <v>2240.02</v>
      </c>
      <c r="F77" s="16">
        <f t="shared" si="8"/>
        <v>0.6458937198067632</v>
      </c>
      <c r="G77" s="16">
        <f t="shared" si="8"/>
        <v>2.7053381642512075</v>
      </c>
      <c r="H77" s="67" t="str">
        <f t="shared" si="8"/>
        <v>/</v>
      </c>
      <c r="I77" s="68">
        <f>I68</f>
        <v>534.8</v>
      </c>
      <c r="J77" s="68">
        <f>J68</f>
        <v>2240.02</v>
      </c>
      <c r="K77" s="16">
        <f>K68</f>
        <v>0.6458937198067632</v>
      </c>
      <c r="L77" s="103">
        <f>L68</f>
        <v>2.7053381642512075</v>
      </c>
      <c r="M77" s="106"/>
    </row>
    <row r="78" spans="1:13" ht="12.75">
      <c r="A78" s="66" t="s">
        <v>89</v>
      </c>
      <c r="B78" s="101">
        <v>419</v>
      </c>
      <c r="C78" s="67" t="s">
        <v>13</v>
      </c>
      <c r="D78" s="68" t="s">
        <v>13</v>
      </c>
      <c r="E78" s="68" t="s">
        <v>13</v>
      </c>
      <c r="F78" s="16" t="s">
        <v>13</v>
      </c>
      <c r="G78" s="16" t="s">
        <v>13</v>
      </c>
      <c r="H78" s="67" t="s">
        <v>13</v>
      </c>
      <c r="I78" s="68" t="s">
        <v>13</v>
      </c>
      <c r="J78" s="68" t="s">
        <v>13</v>
      </c>
      <c r="K78" s="16" t="s">
        <v>13</v>
      </c>
      <c r="L78" s="103" t="s">
        <v>13</v>
      </c>
      <c r="M78" s="106"/>
    </row>
    <row r="79" spans="1:13" ht="12.75">
      <c r="A79" s="69" t="s">
        <v>90</v>
      </c>
      <c r="B79" s="101">
        <f>B80-B75-B76-B77-B78</f>
        <v>1576.2000000000007</v>
      </c>
      <c r="C79" s="70" t="s">
        <v>13</v>
      </c>
      <c r="D79" s="71" t="s">
        <v>13</v>
      </c>
      <c r="E79" s="71" t="s">
        <v>13</v>
      </c>
      <c r="F79" s="72" t="s">
        <v>13</v>
      </c>
      <c r="G79" s="72" t="s">
        <v>13</v>
      </c>
      <c r="H79" s="70" t="s">
        <v>13</v>
      </c>
      <c r="I79" s="71" t="s">
        <v>13</v>
      </c>
      <c r="J79" s="71" t="s">
        <v>13</v>
      </c>
      <c r="K79" s="72" t="s">
        <v>13</v>
      </c>
      <c r="L79" s="104" t="s">
        <v>13</v>
      </c>
      <c r="M79" s="107"/>
    </row>
    <row r="80" spans="1:13" ht="24.75" customHeight="1">
      <c r="A80" s="73" t="s">
        <v>12</v>
      </c>
      <c r="B80" s="77">
        <v>22696.2</v>
      </c>
      <c r="C80" s="75" t="s">
        <v>13</v>
      </c>
      <c r="D80" s="74">
        <f>SUM(D75:D79)</f>
        <v>9150.09</v>
      </c>
      <c r="E80" s="74">
        <f>SUM(E75:E79)</f>
        <v>36780.469999999994</v>
      </c>
      <c r="F80" s="76">
        <f>D80/B80</f>
        <v>0.40315515372617444</v>
      </c>
      <c r="G80" s="76">
        <f>E80/B80</f>
        <v>1.620556304579621</v>
      </c>
      <c r="H80" s="75" t="s">
        <v>13</v>
      </c>
      <c r="I80" s="74">
        <f>SUM(I75:I79)</f>
        <v>10310.349999999999</v>
      </c>
      <c r="J80" s="74">
        <f>SUM(J75:J79)</f>
        <v>44170.17</v>
      </c>
      <c r="K80" s="76">
        <f>I80/B80</f>
        <v>0.45427648681277033</v>
      </c>
      <c r="L80" s="105">
        <f>J80/B80</f>
        <v>1.946148253892722</v>
      </c>
      <c r="M80" s="107"/>
    </row>
    <row r="81" spans="4:13" ht="12.75">
      <c r="D81" s="113"/>
      <c r="E81" s="113"/>
      <c r="F81" s="8"/>
      <c r="G81" s="8"/>
      <c r="H81" s="9"/>
      <c r="I81" s="113"/>
      <c r="J81" s="113"/>
      <c r="K81" s="8"/>
      <c r="L81" s="8"/>
      <c r="M81" s="8"/>
    </row>
  </sheetData>
  <sheetProtection selectLockedCells="1" selectUnlockedCells="1"/>
  <mergeCells count="17">
    <mergeCell ref="A1:B2"/>
    <mergeCell ref="C1:M1"/>
    <mergeCell ref="A73:B73"/>
    <mergeCell ref="C73:G73"/>
    <mergeCell ref="C2:G2"/>
    <mergeCell ref="H2:M2"/>
    <mergeCell ref="A20:B21"/>
    <mergeCell ref="A62:B63"/>
    <mergeCell ref="C57:M57"/>
    <mergeCell ref="H73:L73"/>
    <mergeCell ref="A72:L72"/>
    <mergeCell ref="C62:M62"/>
    <mergeCell ref="C63:G63"/>
    <mergeCell ref="H63:M63"/>
    <mergeCell ref="C20:M20"/>
    <mergeCell ref="C21:G21"/>
    <mergeCell ref="H21:M21"/>
  </mergeCells>
  <printOptions horizontalCentered="1" verticalCentered="1"/>
  <pageMargins left="0.25" right="0.25" top="0.75" bottom="0.75" header="0.3" footer="0.3"/>
  <pageSetup horizontalDpi="300" verticalDpi="300" orientation="landscape" paperSize="9" r:id="rId1"/>
  <headerFooter alignWithMargins="0">
    <oddHeader>&amp;C&amp;"Arial,Bold Italic"BLOK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2015-12-21T09:39:13Z</cp:lastPrinted>
  <dcterms:created xsi:type="dcterms:W3CDTF">2015-07-31T11:57:19Z</dcterms:created>
  <dcterms:modified xsi:type="dcterms:W3CDTF">2016-06-14T10:17:36Z</dcterms:modified>
  <cp:category/>
  <cp:version/>
  <cp:contentType/>
  <cp:contentStatus/>
</cp:coreProperties>
</file>