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21" sheetId="1" r:id="rId1"/>
  </sheets>
  <definedNames>
    <definedName name="_xlnm.Print_Area" localSheetId="0">'BLOK 21'!$A$1:$M$93</definedName>
  </definedNames>
  <calcPr fullCalcOnLoad="1"/>
</workbook>
</file>

<file path=xl/sharedStrings.xml><?xml version="1.0" encoding="utf-8"?>
<sst xmlns="http://schemas.openxmlformats.org/spreadsheetml/2006/main" count="332" uniqueCount="124">
  <si>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</si>
  <si>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</si>
  <si>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</si>
  <si>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</si>
  <si>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</si>
  <si>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</si>
  <si>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</si>
  <si>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</si>
  <si>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</si>
  <si>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</si>
  <si>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</si>
  <si>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</si>
  <si>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</si>
  <si>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</si>
  <si>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</si>
  <si>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P+3</t>
  </si>
  <si>
    <t>P+1+Pk</t>
  </si>
  <si>
    <t>P+2</t>
  </si>
  <si>
    <t>SS4</t>
  </si>
  <si>
    <t>P+4</t>
  </si>
  <si>
    <t>UP1</t>
  </si>
  <si>
    <t>UP2</t>
  </si>
  <si>
    <t>UP3</t>
  </si>
  <si>
    <t>UP4</t>
  </si>
  <si>
    <t>UP32</t>
  </si>
  <si>
    <t>UP33</t>
  </si>
  <si>
    <t>UP34</t>
  </si>
  <si>
    <t>UP35</t>
  </si>
  <si>
    <t>UP36</t>
  </si>
  <si>
    <t>UP37</t>
  </si>
  <si>
    <t>UP38</t>
  </si>
  <si>
    <t>UP39</t>
  </si>
  <si>
    <t>UP40</t>
  </si>
  <si>
    <t>UP41</t>
  </si>
  <si>
    <t>UP43</t>
  </si>
  <si>
    <t>UP11</t>
  </si>
  <si>
    <t>UP12</t>
  </si>
  <si>
    <t>UP13</t>
  </si>
  <si>
    <t>UP14</t>
  </si>
  <si>
    <t>UP15</t>
  </si>
  <si>
    <t>UP17</t>
  </si>
  <si>
    <t>UP18</t>
  </si>
  <si>
    <t>UP19</t>
  </si>
  <si>
    <t>UP20</t>
  </si>
  <si>
    <t>UP21</t>
  </si>
  <si>
    <t>UP22</t>
  </si>
  <si>
    <t>UP23</t>
  </si>
  <si>
    <t>UP24</t>
  </si>
  <si>
    <t>UP25</t>
  </si>
  <si>
    <t>UP26</t>
  </si>
  <si>
    <t>UP30</t>
  </si>
  <si>
    <t>UP31</t>
  </si>
  <si>
    <t>UP5</t>
  </si>
  <si>
    <t>UP6</t>
  </si>
  <si>
    <t>UP7</t>
  </si>
  <si>
    <t>UP8</t>
  </si>
  <si>
    <t>UP42</t>
  </si>
  <si>
    <t>UP44</t>
  </si>
  <si>
    <t>UP45</t>
  </si>
  <si>
    <t>UP47</t>
  </si>
  <si>
    <t>UP10</t>
  </si>
  <si>
    <t>SS2</t>
  </si>
  <si>
    <t>P+2+Pk</t>
  </si>
  <si>
    <t>UP28</t>
  </si>
  <si>
    <t>UP29</t>
  </si>
  <si>
    <t>UP16</t>
  </si>
  <si>
    <t>UP9</t>
  </si>
  <si>
    <t>IOE</t>
  </si>
  <si>
    <t xml:space="preserve">POVRŠINE KOMUNALNE INFRASTRUKTURE                                                                                             </t>
  </si>
  <si>
    <t>Su+P+2</t>
  </si>
  <si>
    <t>P</t>
  </si>
  <si>
    <t>G+P+2+Pk</t>
  </si>
  <si>
    <t>G,G+P+2+Pk</t>
  </si>
  <si>
    <t>P+1</t>
  </si>
  <si>
    <t>P, P+2</t>
  </si>
  <si>
    <t>P+PK</t>
  </si>
  <si>
    <t>P,G+P+2+Pk</t>
  </si>
  <si>
    <t>UP48</t>
  </si>
  <si>
    <t>UP49</t>
  </si>
  <si>
    <t>UP50</t>
  </si>
  <si>
    <t>UP51</t>
  </si>
  <si>
    <t>UP52</t>
  </si>
  <si>
    <t>UP53</t>
  </si>
  <si>
    <t>UP54</t>
  </si>
  <si>
    <t>UP55</t>
  </si>
  <si>
    <t>UKUPNO - BLOK 21</t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</si>
  <si>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</si>
  <si>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</si>
  <si>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t>Saobraćajne površine</t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</si>
  <si>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</si>
  <si>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t>P, P+1+Pk</t>
  </si>
  <si>
    <t>P+3+Pk, P+4</t>
  </si>
  <si>
    <t>P+Pk,P+1+Pk</t>
  </si>
  <si>
    <r>
      <rPr>
        <sz val="10"/>
        <color indexed="10"/>
        <rFont val="Arial"/>
        <family val="2"/>
      </rPr>
      <t>P</t>
    </r>
    <r>
      <rPr>
        <sz val="10"/>
        <rFont val="Arial"/>
        <family val="2"/>
      </rPr>
      <t>, P+2</t>
    </r>
  </si>
  <si>
    <r>
      <rPr>
        <sz val="10"/>
        <color indexed="10"/>
        <rFont val="Arial"/>
        <family val="2"/>
      </rPr>
      <t>P, P+1</t>
    </r>
    <r>
      <rPr>
        <sz val="10"/>
        <rFont val="Arial"/>
        <family val="2"/>
      </rPr>
      <t>, P+1</t>
    </r>
  </si>
  <si>
    <t>P+1,P+1+Pk</t>
  </si>
  <si>
    <t>Su(G)+P+1</t>
  </si>
  <si>
    <t>P+1+</t>
  </si>
  <si>
    <t>P+, P+2</t>
  </si>
  <si>
    <r>
      <t xml:space="preserve">Su+P, </t>
    </r>
    <r>
      <rPr>
        <sz val="10"/>
        <color indexed="10"/>
        <rFont val="Arial"/>
        <family val="2"/>
      </rPr>
      <t>gabarit?</t>
    </r>
  </si>
  <si>
    <r>
      <t xml:space="preserve">P+1+Pk, </t>
    </r>
    <r>
      <rPr>
        <sz val="10"/>
        <color indexed="10"/>
        <rFont val="Arial"/>
        <family val="2"/>
      </rPr>
      <t>P+1+Pk</t>
    </r>
  </si>
  <si>
    <t>Su+P+3+Pk</t>
  </si>
  <si>
    <t>UP56</t>
  </si>
  <si>
    <t>G+P+4</t>
  </si>
  <si>
    <r>
      <t xml:space="preserve">P, P+1+Pk, </t>
    </r>
    <r>
      <rPr>
        <sz val="10"/>
        <color indexed="10"/>
        <rFont val="Arial"/>
        <family val="2"/>
      </rPr>
      <t>P+1+</t>
    </r>
  </si>
  <si>
    <t>G+P+3</t>
  </si>
  <si>
    <r>
      <rPr>
        <b/>
        <sz val="10"/>
        <rFont val="Arial"/>
        <family val="2"/>
      </rPr>
      <t>SS3</t>
    </r>
    <r>
      <rPr>
        <sz val="10"/>
        <rFont val="Arial"/>
        <family val="2"/>
      </rPr>
      <t xml:space="preserve">-Površine za stanovanje srednje gustine </t>
    </r>
  </si>
  <si>
    <t>SS3</t>
  </si>
  <si>
    <t>zadržano iz važećeg plana</t>
  </si>
  <si>
    <t>P+2+Pk, G</t>
  </si>
  <si>
    <t>nadgradnja</t>
  </si>
  <si>
    <t>postojeći objekat - bez daljih intervencija</t>
  </si>
  <si>
    <t>zadržano postojeće stanje</t>
  </si>
  <si>
    <t>UP57</t>
  </si>
  <si>
    <t>P, P+1</t>
  </si>
  <si>
    <t>G+P+2+Pk,  G+P+3</t>
  </si>
  <si>
    <t>nadgradnja                                  prema važećem planu</t>
  </si>
  <si>
    <t>nadgradnja prema važećem planu</t>
  </si>
  <si>
    <t xml:space="preserve">zadržano iz važećeg plana      </t>
  </si>
  <si>
    <t>izgradnja novog objekta</t>
  </si>
  <si>
    <t>P+3+Pk, G+P+3+Pk</t>
  </si>
  <si>
    <t>formiranje pune etaže         zadržano iz važećeg plana</t>
  </si>
  <si>
    <t>nadgradnja                                   prema važećem planu</t>
  </si>
  <si>
    <t>P,P+1+Pk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</si>
</sst>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right" vertical="center" wrapText="1"/>
    </xf>
    <xf numFmtId="172" fontId="0" fillId="0" borderId="14" xfId="0" applyNumberFormat="1" applyFont="1" applyFill="1" applyBorder="1" applyAlignment="1">
      <alignment horizontal="right" vertical="center" wrapText="1"/>
    </xf>
    <xf numFmtId="13" fontId="0" fillId="33" borderId="15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172" fontId="0" fillId="33" borderId="19" xfId="0" applyNumberFormat="1" applyFont="1" applyFill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right" vertical="center"/>
    </xf>
    <xf numFmtId="172" fontId="0" fillId="33" borderId="21" xfId="0" applyNumberFormat="1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 vertical="center"/>
    </xf>
    <xf numFmtId="2" fontId="0" fillId="33" borderId="22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172" fontId="0" fillId="0" borderId="14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2" fontId="0" fillId="0" borderId="24" xfId="0" applyNumberFormat="1" applyFill="1" applyBorder="1" applyAlignment="1">
      <alignment horizontal="right" vertical="center"/>
    </xf>
    <xf numFmtId="0" fontId="41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/>
    </xf>
    <xf numFmtId="172" fontId="0" fillId="0" borderId="27" xfId="0" applyNumberFormat="1" applyFill="1" applyBorder="1" applyAlignment="1">
      <alignment horizontal="right" vertical="center"/>
    </xf>
    <xf numFmtId="2" fontId="0" fillId="0" borderId="27" xfId="0" applyNumberFormat="1" applyFill="1" applyBorder="1" applyAlignment="1">
      <alignment horizontal="right" vertical="center"/>
    </xf>
    <xf numFmtId="2" fontId="0" fillId="0" borderId="28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13" fontId="0" fillId="33" borderId="14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72" fontId="2" fillId="33" borderId="14" xfId="0" applyNumberFormat="1" applyFont="1" applyFill="1" applyBorder="1" applyAlignment="1">
      <alignment horizontal="left" vertical="center"/>
    </xf>
    <xf numFmtId="172" fontId="0" fillId="33" borderId="14" xfId="0" applyNumberFormat="1" applyFont="1" applyFill="1" applyBorder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wrapText="1"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right" wrapText="1"/>
    </xf>
    <xf numFmtId="1" fontId="0" fillId="0" borderId="25" xfId="0" applyNumberFormat="1" applyFont="1" applyFill="1" applyBorder="1" applyAlignment="1">
      <alignment horizontal="right" vertical="center"/>
    </xf>
    <xf numFmtId="1" fontId="0" fillId="33" borderId="2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33" xfId="0" applyNumberFormat="1" applyFont="1" applyFill="1" applyBorder="1" applyAlignment="1">
      <alignment horizontal="right" wrapText="1"/>
    </xf>
    <xf numFmtId="1" fontId="0" fillId="0" borderId="33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0" borderId="32" xfId="0" applyNumberFormat="1" applyFont="1" applyFill="1" applyBorder="1" applyAlignment="1">
      <alignment horizontal="right" wrapText="1"/>
    </xf>
    <xf numFmtId="1" fontId="0" fillId="0" borderId="12" xfId="0" applyNumberFormat="1" applyFont="1" applyFill="1" applyBorder="1" applyAlignment="1">
      <alignment horizontal="right" wrapText="1"/>
    </xf>
    <xf numFmtId="1" fontId="0" fillId="0" borderId="28" xfId="0" applyNumberFormat="1" applyFont="1" applyFill="1" applyBorder="1" applyAlignment="1">
      <alignment horizontal="right" wrapText="1"/>
    </xf>
    <xf numFmtId="1" fontId="0" fillId="0" borderId="0" xfId="0" applyNumberFormat="1" applyBorder="1" applyAlignment="1">
      <alignment horizontal="right" vertical="center"/>
    </xf>
    <xf numFmtId="1" fontId="0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Border="1" applyAlignment="1">
      <alignment/>
    </xf>
    <xf numFmtId="1" fontId="0" fillId="33" borderId="14" xfId="0" applyNumberFormat="1" applyFont="1" applyFill="1" applyBorder="1" applyAlignment="1">
      <alignment horizontal="right" vertical="center"/>
    </xf>
    <xf numFmtId="172" fontId="0" fillId="33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 vertical="center" wrapText="1"/>
    </xf>
    <xf numFmtId="172" fontId="0" fillId="33" borderId="34" xfId="0" applyNumberFormat="1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>
      <alignment horizontal="right" vertical="center"/>
    </xf>
    <xf numFmtId="2" fontId="0" fillId="33" borderId="33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/>
    </xf>
    <xf numFmtId="2" fontId="0" fillId="33" borderId="33" xfId="0" applyNumberFormat="1" applyFont="1" applyFill="1" applyBorder="1" applyAlignment="1">
      <alignment horizontal="right" vertical="center"/>
    </xf>
    <xf numFmtId="2" fontId="0" fillId="0" borderId="35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/>
    </xf>
    <xf numFmtId="13" fontId="2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wrapText="1"/>
    </xf>
    <xf numFmtId="172" fontId="0" fillId="0" borderId="27" xfId="0" applyNumberFormat="1" applyFont="1" applyFill="1" applyBorder="1" applyAlignment="1">
      <alignment horizontal="right" wrapText="1"/>
    </xf>
    <xf numFmtId="2" fontId="4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wrapText="1"/>
    </xf>
    <xf numFmtId="172" fontId="0" fillId="0" borderId="14" xfId="0" applyNumberFormat="1" applyFont="1" applyFill="1" applyBorder="1" applyAlignment="1">
      <alignment horizontal="right" wrapText="1"/>
    </xf>
    <xf numFmtId="2" fontId="4" fillId="0" borderId="38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33" xfId="0" applyNumberFormat="1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172" fontId="0" fillId="0" borderId="39" xfId="0" applyNumberFormat="1" applyFont="1" applyFill="1" applyBorder="1" applyAlignment="1">
      <alignment horizontal="right" wrapText="1"/>
    </xf>
    <xf numFmtId="2" fontId="0" fillId="0" borderId="27" xfId="0" applyNumberFormat="1" applyFont="1" applyFill="1" applyBorder="1" applyAlignment="1">
      <alignment horizontal="right" wrapText="1"/>
    </xf>
    <xf numFmtId="2" fontId="0" fillId="0" borderId="32" xfId="0" applyNumberFormat="1" applyFont="1" applyFill="1" applyBorder="1" applyAlignment="1">
      <alignment horizontal="right" wrapText="1"/>
    </xf>
    <xf numFmtId="2" fontId="0" fillId="0" borderId="4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wrapText="1"/>
    </xf>
    <xf numFmtId="2" fontId="0" fillId="0" borderId="30" xfId="0" applyNumberFormat="1" applyFill="1" applyBorder="1" applyAlignment="1">
      <alignment horizontal="right" vertical="center"/>
    </xf>
    <xf numFmtId="2" fontId="0" fillId="0" borderId="41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right" vertical="center"/>
    </xf>
    <xf numFmtId="2" fontId="0" fillId="0" borderId="3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right" vertical="center"/>
    </xf>
    <xf numFmtId="2" fontId="0" fillId="0" borderId="50" xfId="0" applyNumberFormat="1" applyFill="1" applyBorder="1" applyAlignment="1">
      <alignment horizontal="right" vertical="center"/>
    </xf>
    <xf numFmtId="2" fontId="0" fillId="0" borderId="51" xfId="0" applyNumberFormat="1" applyFill="1" applyBorder="1" applyAlignment="1">
      <alignment horizontal="right" vertical="center" wrapText="1"/>
    </xf>
    <xf numFmtId="2" fontId="0" fillId="0" borderId="52" xfId="0" applyNumberFormat="1" applyFill="1" applyBorder="1" applyAlignment="1">
      <alignment horizontal="right" vertical="center" wrapText="1"/>
    </xf>
    <xf numFmtId="172" fontId="0" fillId="0" borderId="39" xfId="0" applyNumberFormat="1" applyFill="1" applyBorder="1" applyAlignment="1">
      <alignment horizontal="right" vertical="center"/>
    </xf>
    <xf numFmtId="172" fontId="0" fillId="0" borderId="50" xfId="0" applyNumberFormat="1" applyFill="1" applyBorder="1" applyAlignment="1">
      <alignment horizontal="right" vertical="center"/>
    </xf>
    <xf numFmtId="0" fontId="0" fillId="0" borderId="43" xfId="0" applyFont="1" applyBorder="1" applyAlignment="1">
      <alignment horizont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1" fontId="0" fillId="0" borderId="55" xfId="0" applyNumberFormat="1" applyFont="1" applyFill="1" applyBorder="1" applyAlignment="1">
      <alignment horizontal="right" vertical="center" wrapText="1"/>
    </xf>
    <xf numFmtId="1" fontId="0" fillId="0" borderId="56" xfId="0" applyNumberFormat="1" applyFill="1" applyBorder="1" applyAlignment="1">
      <alignment horizontal="right" vertical="center" wrapText="1"/>
    </xf>
    <xf numFmtId="2" fontId="0" fillId="0" borderId="39" xfId="0" applyNumberFormat="1" applyFont="1" applyFill="1" applyBorder="1" applyAlignment="1">
      <alignment horizontal="right" vertical="center" wrapText="1"/>
    </xf>
    <xf numFmtId="2" fontId="0" fillId="0" borderId="50" xfId="0" applyNumberFormat="1" applyFill="1" applyBorder="1" applyAlignment="1">
      <alignment horizontal="right" vertical="center" wrapText="1"/>
    </xf>
    <xf numFmtId="2" fontId="0" fillId="0" borderId="51" xfId="0" applyNumberFormat="1" applyFont="1" applyFill="1" applyBorder="1" applyAlignment="1">
      <alignment horizontal="right" vertical="center" wrapText="1"/>
    </xf>
    <xf numFmtId="0" fontId="0" fillId="0" borderId="53" xfId="0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59" xfId="0" applyBorder="1" applyAlignment="1">
      <alignment horizontal="center"/>
    </xf>
    <xf numFmtId="13" fontId="2" fillId="0" borderId="33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94"/>
  <sheetViews>
    <sheetView tabSelected="1" view="pageLayout" zoomScaleSheetLayoutView="115" workbookViewId="0" topLeftCell="A85">
      <selection activeCell="C102" sqref="C102"/>
    </sheetView>
  </sheetViews>
  <sheetFormatPr defaultColWidth="9.140625" defaultRowHeight="12.75"/>
  <cols>
    <col min="1" max="1" width="25.7109375" style="1" customWidth="1"/>
    <col min="2" max="2" width="9.7109375" style="75" customWidth="1"/>
    <col min="3" max="3" width="12.28125" style="3" customWidth="1"/>
    <col min="4" max="5" width="8.7109375" style="89" customWidth="1"/>
    <col min="6" max="7" width="4.7109375" style="2" customWidth="1"/>
    <col min="8" max="8" width="12.28125" style="3" customWidth="1"/>
    <col min="9" max="10" width="8.7109375" style="89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42" t="s">
        <v>61</v>
      </c>
      <c r="B1" s="142"/>
      <c r="C1" s="143" t="s">
        <v>14</v>
      </c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42"/>
      <c r="B2" s="142"/>
      <c r="C2" s="138" t="s">
        <v>0</v>
      </c>
      <c r="D2" s="138"/>
      <c r="E2" s="138"/>
      <c r="F2" s="138"/>
      <c r="G2" s="138"/>
      <c r="H2" s="152" t="s">
        <v>1</v>
      </c>
      <c r="I2" s="152"/>
      <c r="J2" s="152"/>
      <c r="K2" s="152"/>
      <c r="L2" s="152"/>
      <c r="M2" s="152"/>
    </row>
    <row r="3" spans="1:14" ht="39" thickBot="1">
      <c r="A3" s="17" t="s">
        <v>2</v>
      </c>
      <c r="B3" s="71" t="s">
        <v>3</v>
      </c>
      <c r="C3" s="19" t="s">
        <v>4</v>
      </c>
      <c r="D3" s="88" t="s">
        <v>5</v>
      </c>
      <c r="E3" s="88" t="s">
        <v>6</v>
      </c>
      <c r="F3" s="20" t="s">
        <v>7</v>
      </c>
      <c r="G3" s="18" t="s">
        <v>8</v>
      </c>
      <c r="H3" s="19" t="s">
        <v>9</v>
      </c>
      <c r="I3" s="92" t="s">
        <v>5</v>
      </c>
      <c r="J3" s="88" t="s">
        <v>10</v>
      </c>
      <c r="K3" s="20" t="s">
        <v>7</v>
      </c>
      <c r="L3" s="21" t="s">
        <v>8</v>
      </c>
      <c r="M3" s="21" t="s">
        <v>11</v>
      </c>
      <c r="N3" s="5"/>
    </row>
    <row r="4" spans="1:13" ht="12.75">
      <c r="A4" s="42" t="s">
        <v>59</v>
      </c>
      <c r="B4" s="81">
        <v>440</v>
      </c>
      <c r="C4" s="43" t="s">
        <v>70</v>
      </c>
      <c r="D4" s="44">
        <v>38.28</v>
      </c>
      <c r="E4" s="44">
        <f>D4</f>
        <v>38.28</v>
      </c>
      <c r="F4" s="45">
        <f aca="true" t="shared" si="0" ref="F4:F9">D4/B4</f>
        <v>0.08700000000000001</v>
      </c>
      <c r="G4" s="46">
        <f aca="true" t="shared" si="1" ref="G4:G9">E4/B4</f>
        <v>0.08700000000000001</v>
      </c>
      <c r="H4" s="42" t="s">
        <v>62</v>
      </c>
      <c r="I4" s="104">
        <v>130</v>
      </c>
      <c r="J4" s="116">
        <f>I4*4</f>
        <v>520</v>
      </c>
      <c r="K4" s="117">
        <f aca="true" t="shared" si="2" ref="K4:K9">I4/B4</f>
        <v>0.29545454545454547</v>
      </c>
      <c r="L4" s="118">
        <f aca="true" t="shared" si="3" ref="L4:L9">J4/B4</f>
        <v>1.1818181818181819</v>
      </c>
      <c r="M4" s="105" t="s">
        <v>108</v>
      </c>
    </row>
    <row r="5" spans="1:13" ht="22.5">
      <c r="A5" s="29" t="s">
        <v>77</v>
      </c>
      <c r="B5" s="72">
        <v>232</v>
      </c>
      <c r="C5" s="30" t="s">
        <v>73</v>
      </c>
      <c r="D5" s="31">
        <v>110.41</v>
      </c>
      <c r="E5" s="31">
        <f>D5*2</f>
        <v>220.82</v>
      </c>
      <c r="F5" s="32">
        <f t="shared" si="0"/>
        <v>0.4759051724137931</v>
      </c>
      <c r="G5" s="33">
        <f t="shared" si="1"/>
        <v>0.9518103448275862</v>
      </c>
      <c r="H5" s="29" t="s">
        <v>16</v>
      </c>
      <c r="I5" s="31">
        <v>110.41</v>
      </c>
      <c r="J5" s="107">
        <f>I5*3</f>
        <v>331.23</v>
      </c>
      <c r="K5" s="109">
        <f t="shared" si="2"/>
        <v>0.4759051724137931</v>
      </c>
      <c r="L5" s="110">
        <f t="shared" si="3"/>
        <v>1.4277155172413794</v>
      </c>
      <c r="M5" s="115" t="s">
        <v>117</v>
      </c>
    </row>
    <row r="6" spans="1:13" ht="12.75">
      <c r="A6" s="29" t="s">
        <v>78</v>
      </c>
      <c r="B6" s="72">
        <v>381</v>
      </c>
      <c r="C6" s="47" t="s">
        <v>90</v>
      </c>
      <c r="D6" s="48">
        <v>120.19</v>
      </c>
      <c r="E6" s="31">
        <v>336.45</v>
      </c>
      <c r="F6" s="32">
        <f t="shared" si="0"/>
        <v>0.3154593175853018</v>
      </c>
      <c r="G6" s="33">
        <f t="shared" si="1"/>
        <v>0.8830708661417322</v>
      </c>
      <c r="H6" s="47" t="s">
        <v>16</v>
      </c>
      <c r="I6" s="48">
        <v>120.19</v>
      </c>
      <c r="J6" s="31">
        <v>336.45</v>
      </c>
      <c r="K6" s="32">
        <f>I6/B6</f>
        <v>0.3154593175853018</v>
      </c>
      <c r="L6" s="93">
        <f>J6/B6</f>
        <v>0.8830708661417322</v>
      </c>
      <c r="M6" s="108" t="s">
        <v>112</v>
      </c>
    </row>
    <row r="7" spans="1:13" ht="12.75">
      <c r="A7" s="29" t="s">
        <v>79</v>
      </c>
      <c r="B7" s="72">
        <v>332</v>
      </c>
      <c r="C7" s="47" t="s">
        <v>109</v>
      </c>
      <c r="D7" s="48">
        <v>136.97</v>
      </c>
      <c r="E7" s="31">
        <f>D7*4</f>
        <v>547.88</v>
      </c>
      <c r="F7" s="32">
        <f t="shared" si="0"/>
        <v>0.4125602409638554</v>
      </c>
      <c r="G7" s="33">
        <f t="shared" si="1"/>
        <v>1.6502409638554216</v>
      </c>
      <c r="H7" s="47" t="s">
        <v>109</v>
      </c>
      <c r="I7" s="48">
        <v>136.97</v>
      </c>
      <c r="J7" s="31">
        <f>I7*4</f>
        <v>547.88</v>
      </c>
      <c r="K7" s="32">
        <f>I7/B7</f>
        <v>0.4125602409638554</v>
      </c>
      <c r="L7" s="33">
        <f>J7/B7</f>
        <v>1.6502409638554216</v>
      </c>
      <c r="M7" s="108" t="s">
        <v>112</v>
      </c>
    </row>
    <row r="8" spans="1:13" ht="12.75">
      <c r="A8" s="29" t="s">
        <v>80</v>
      </c>
      <c r="B8" s="72">
        <v>552</v>
      </c>
      <c r="C8" s="47" t="s">
        <v>101</v>
      </c>
      <c r="D8" s="48">
        <v>142.44</v>
      </c>
      <c r="E8" s="31">
        <f>D8*6</f>
        <v>854.64</v>
      </c>
      <c r="F8" s="32">
        <f t="shared" si="0"/>
        <v>0.25804347826086954</v>
      </c>
      <c r="G8" s="33">
        <f t="shared" si="1"/>
        <v>1.5482608695652174</v>
      </c>
      <c r="H8" s="47" t="s">
        <v>101</v>
      </c>
      <c r="I8" s="48">
        <v>142.44</v>
      </c>
      <c r="J8" s="31">
        <f>I8*6</f>
        <v>854.64</v>
      </c>
      <c r="K8" s="32">
        <f>I8/B8</f>
        <v>0.25804347826086954</v>
      </c>
      <c r="L8" s="33">
        <f>J8/B8</f>
        <v>1.5482608695652174</v>
      </c>
      <c r="M8" s="108" t="s">
        <v>112</v>
      </c>
    </row>
    <row r="9" spans="1:13" ht="12.75">
      <c r="A9" s="29" t="s">
        <v>81</v>
      </c>
      <c r="B9" s="72">
        <v>306</v>
      </c>
      <c r="C9" s="47" t="s">
        <v>73</v>
      </c>
      <c r="D9" s="48">
        <v>94.79</v>
      </c>
      <c r="E9" s="31">
        <f>D9*2</f>
        <v>189.58</v>
      </c>
      <c r="F9" s="32">
        <f t="shared" si="0"/>
        <v>0.3097712418300654</v>
      </c>
      <c r="G9" s="33">
        <f t="shared" si="1"/>
        <v>0.6195424836601308</v>
      </c>
      <c r="H9" s="29" t="s">
        <v>19</v>
      </c>
      <c r="I9" s="107">
        <v>94.79</v>
      </c>
      <c r="J9" s="107">
        <f>I9*5</f>
        <v>473.95000000000005</v>
      </c>
      <c r="K9" s="109">
        <f t="shared" si="2"/>
        <v>0.3097712418300654</v>
      </c>
      <c r="L9" s="110">
        <f t="shared" si="3"/>
        <v>1.5488562091503268</v>
      </c>
      <c r="M9" s="108" t="s">
        <v>108</v>
      </c>
    </row>
    <row r="10" spans="1:13" ht="12.75" customHeight="1" thickBot="1">
      <c r="A10" s="10"/>
      <c r="B10" s="73"/>
      <c r="C10" s="10"/>
      <c r="D10" s="11"/>
      <c r="E10" s="11"/>
      <c r="F10" s="40"/>
      <c r="G10" s="41"/>
      <c r="H10" s="10"/>
      <c r="I10" s="11"/>
      <c r="J10" s="11"/>
      <c r="K10" s="12"/>
      <c r="L10" s="13"/>
      <c r="M10" s="119"/>
    </row>
    <row r="11" spans="1:14" ht="13.5" thickBot="1">
      <c r="A11" s="22" t="s">
        <v>12</v>
      </c>
      <c r="B11" s="74">
        <f>SUM(B4:B10)</f>
        <v>2243</v>
      </c>
      <c r="C11" s="22" t="s">
        <v>13</v>
      </c>
      <c r="D11" s="23">
        <f>SUM(D4:D10)</f>
        <v>643.0799999999999</v>
      </c>
      <c r="E11" s="24">
        <f>SUM(E4:E10)</f>
        <v>2187.6499999999996</v>
      </c>
      <c r="F11" s="25">
        <f>D11/B11</f>
        <v>0.28670530539456085</v>
      </c>
      <c r="G11" s="26">
        <f>E11/B11</f>
        <v>0.9753232278198839</v>
      </c>
      <c r="H11" s="22" t="s">
        <v>13</v>
      </c>
      <c r="I11" s="23">
        <f>SUM(I4:I10)</f>
        <v>734.8</v>
      </c>
      <c r="J11" s="24">
        <f>SUM(J4:J10)</f>
        <v>3064.1499999999996</v>
      </c>
      <c r="K11" s="25">
        <f>I11/B11</f>
        <v>0.3275969683459652</v>
      </c>
      <c r="L11" s="26">
        <f>J11/B11</f>
        <v>1.3660945162728486</v>
      </c>
      <c r="M11" s="26"/>
      <c r="N11" s="7"/>
    </row>
    <row r="14" ht="13.5" thickBot="1"/>
    <row r="15" spans="1:13" ht="13.5" customHeight="1" thickBot="1">
      <c r="A15" s="142" t="s">
        <v>107</v>
      </c>
      <c r="B15" s="142"/>
      <c r="C15" s="143" t="s">
        <v>14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5"/>
    </row>
    <row r="16" spans="1:13" ht="13.5" thickBot="1">
      <c r="A16" s="142"/>
      <c r="B16" s="142"/>
      <c r="C16" s="138" t="s">
        <v>0</v>
      </c>
      <c r="D16" s="138"/>
      <c r="E16" s="138"/>
      <c r="F16" s="138"/>
      <c r="G16" s="138"/>
      <c r="H16" s="152" t="s">
        <v>1</v>
      </c>
      <c r="I16" s="152"/>
      <c r="J16" s="152"/>
      <c r="K16" s="152"/>
      <c r="L16" s="152"/>
      <c r="M16" s="152"/>
    </row>
    <row r="17" spans="1:13" ht="39" thickBot="1">
      <c r="A17" s="17" t="s">
        <v>2</v>
      </c>
      <c r="B17" s="71" t="s">
        <v>3</v>
      </c>
      <c r="C17" s="19" t="s">
        <v>4</v>
      </c>
      <c r="D17" s="88" t="s">
        <v>5</v>
      </c>
      <c r="E17" s="88" t="s">
        <v>6</v>
      </c>
      <c r="F17" s="20" t="s">
        <v>7</v>
      </c>
      <c r="G17" s="18" t="s">
        <v>8</v>
      </c>
      <c r="H17" s="19" t="s">
        <v>9</v>
      </c>
      <c r="I17" s="92" t="s">
        <v>5</v>
      </c>
      <c r="J17" s="88" t="s">
        <v>10</v>
      </c>
      <c r="K17" s="20" t="s">
        <v>7</v>
      </c>
      <c r="L17" s="21" t="s">
        <v>8</v>
      </c>
      <c r="M17" s="21" t="s">
        <v>11</v>
      </c>
    </row>
    <row r="18" spans="1:13" ht="12.75" customHeight="1">
      <c r="A18" s="153" t="s">
        <v>20</v>
      </c>
      <c r="B18" s="155">
        <v>353</v>
      </c>
      <c r="C18" s="160" t="s">
        <v>90</v>
      </c>
      <c r="D18" s="150">
        <v>207.29</v>
      </c>
      <c r="E18" s="150">
        <v>565.39</v>
      </c>
      <c r="F18" s="146">
        <f>(D18+D19)/B18</f>
        <v>0.5872237960339943</v>
      </c>
      <c r="G18" s="148">
        <f>(E18+E19)/B18</f>
        <v>1.601671388101983</v>
      </c>
      <c r="H18" s="103" t="s">
        <v>62</v>
      </c>
      <c r="I18" s="104">
        <v>177</v>
      </c>
      <c r="J18" s="104">
        <f>I18*4</f>
        <v>708</v>
      </c>
      <c r="K18" s="157">
        <v>0.82</v>
      </c>
      <c r="L18" s="159">
        <v>2.33</v>
      </c>
      <c r="M18" s="161" t="s">
        <v>116</v>
      </c>
    </row>
    <row r="19" spans="1:13" ht="12.75">
      <c r="A19" s="154"/>
      <c r="B19" s="156"/>
      <c r="C19" s="154"/>
      <c r="D19" s="151"/>
      <c r="E19" s="151"/>
      <c r="F19" s="147"/>
      <c r="G19" s="149"/>
      <c r="H19" s="106" t="s">
        <v>70</v>
      </c>
      <c r="I19" s="107">
        <v>113</v>
      </c>
      <c r="J19" s="107">
        <f>I19</f>
        <v>113</v>
      </c>
      <c r="K19" s="158"/>
      <c r="L19" s="149"/>
      <c r="M19" s="162"/>
    </row>
    <row r="20" spans="1:13" ht="12.75">
      <c r="A20" s="29" t="s">
        <v>21</v>
      </c>
      <c r="B20" s="76">
        <v>451</v>
      </c>
      <c r="C20" s="34" t="s">
        <v>91</v>
      </c>
      <c r="D20" s="31"/>
      <c r="E20" s="31"/>
      <c r="F20" s="32"/>
      <c r="G20" s="33"/>
      <c r="H20" s="135" t="s">
        <v>91</v>
      </c>
      <c r="I20" s="107">
        <v>251</v>
      </c>
      <c r="J20" s="107">
        <f>I20*5</f>
        <v>1255</v>
      </c>
      <c r="K20" s="109">
        <f>I20/B20</f>
        <v>0.5565410199556541</v>
      </c>
      <c r="L20" s="110">
        <f>J20/B20</f>
        <v>2.7827050997782705</v>
      </c>
      <c r="M20" s="108" t="s">
        <v>108</v>
      </c>
    </row>
    <row r="21" spans="1:13" ht="12.75">
      <c r="A21" s="29" t="s">
        <v>22</v>
      </c>
      <c r="B21" s="76">
        <v>223</v>
      </c>
      <c r="C21" s="30"/>
      <c r="D21" s="31"/>
      <c r="E21" s="31"/>
      <c r="F21" s="32"/>
      <c r="G21" s="33"/>
      <c r="H21" s="106" t="s">
        <v>71</v>
      </c>
      <c r="I21" s="107">
        <v>80</v>
      </c>
      <c r="J21" s="107">
        <f>I21*4</f>
        <v>320</v>
      </c>
      <c r="K21" s="109">
        <f aca="true" t="shared" si="4" ref="K21:K61">I21/B21</f>
        <v>0.35874439461883406</v>
      </c>
      <c r="L21" s="110">
        <f aca="true" t="shared" si="5" ref="L21:L61">J21/B21</f>
        <v>1.4349775784753362</v>
      </c>
      <c r="M21" s="108" t="s">
        <v>108</v>
      </c>
    </row>
    <row r="22" spans="1:13" ht="25.5">
      <c r="A22" s="35" t="s">
        <v>23</v>
      </c>
      <c r="B22" s="77">
        <v>588</v>
      </c>
      <c r="C22" s="30" t="s">
        <v>62</v>
      </c>
      <c r="D22" s="31">
        <v>159.61</v>
      </c>
      <c r="E22" s="31">
        <f>D22*4</f>
        <v>638.44</v>
      </c>
      <c r="F22" s="32">
        <f aca="true" t="shared" si="6" ref="F22:F62">D22/B22</f>
        <v>0.27144557823129256</v>
      </c>
      <c r="G22" s="33">
        <f aca="true" t="shared" si="7" ref="G22:G62">E22/B22</f>
        <v>1.0857823129251702</v>
      </c>
      <c r="H22" s="106" t="s">
        <v>115</v>
      </c>
      <c r="I22" s="112">
        <v>321</v>
      </c>
      <c r="J22" s="112">
        <v>1283</v>
      </c>
      <c r="K22" s="113">
        <f t="shared" si="4"/>
        <v>0.5459183673469388</v>
      </c>
      <c r="L22" s="114">
        <f t="shared" si="5"/>
        <v>2.181972789115646</v>
      </c>
      <c r="M22" s="108" t="s">
        <v>108</v>
      </c>
    </row>
    <row r="23" spans="1:13" ht="12.75">
      <c r="A23" s="29" t="s">
        <v>52</v>
      </c>
      <c r="B23" s="76">
        <v>419</v>
      </c>
      <c r="C23" s="30" t="s">
        <v>92</v>
      </c>
      <c r="D23" s="31">
        <v>107.43</v>
      </c>
      <c r="E23" s="31">
        <v>303.53</v>
      </c>
      <c r="F23" s="32">
        <f t="shared" si="6"/>
        <v>0.25639618138424825</v>
      </c>
      <c r="G23" s="33">
        <f t="shared" si="7"/>
        <v>0.7244152744630071</v>
      </c>
      <c r="H23" s="106" t="s">
        <v>71</v>
      </c>
      <c r="I23" s="107">
        <v>142</v>
      </c>
      <c r="J23" s="107">
        <f>I23*4</f>
        <v>568</v>
      </c>
      <c r="K23" s="109">
        <f t="shared" si="4"/>
        <v>0.33890214797136037</v>
      </c>
      <c r="L23" s="110">
        <f t="shared" si="5"/>
        <v>1.3556085918854415</v>
      </c>
      <c r="M23" s="108" t="s">
        <v>108</v>
      </c>
    </row>
    <row r="24" spans="1:13" ht="12.75">
      <c r="A24" s="29" t="s">
        <v>53</v>
      </c>
      <c r="B24" s="76">
        <v>295</v>
      </c>
      <c r="C24" s="30"/>
      <c r="D24" s="31"/>
      <c r="E24" s="31"/>
      <c r="F24" s="32"/>
      <c r="G24" s="33"/>
      <c r="H24" s="106" t="s">
        <v>71</v>
      </c>
      <c r="I24" s="107">
        <v>110</v>
      </c>
      <c r="J24" s="107">
        <f>I24*4</f>
        <v>440</v>
      </c>
      <c r="K24" s="109">
        <f t="shared" si="4"/>
        <v>0.3728813559322034</v>
      </c>
      <c r="L24" s="110">
        <f t="shared" si="5"/>
        <v>1.4915254237288136</v>
      </c>
      <c r="M24" s="108" t="s">
        <v>108</v>
      </c>
    </row>
    <row r="25" spans="1:13" ht="26.25" customHeight="1">
      <c r="A25" s="35" t="s">
        <v>54</v>
      </c>
      <c r="B25" s="77">
        <v>377</v>
      </c>
      <c r="C25" s="30" t="s">
        <v>73</v>
      </c>
      <c r="D25" s="31">
        <v>93.07</v>
      </c>
      <c r="E25" s="31">
        <f>D25*2</f>
        <v>186.14</v>
      </c>
      <c r="F25" s="32">
        <f t="shared" si="6"/>
        <v>0.24687002652519893</v>
      </c>
      <c r="G25" s="33">
        <f t="shared" si="7"/>
        <v>0.49374005305039786</v>
      </c>
      <c r="H25" s="111" t="s">
        <v>120</v>
      </c>
      <c r="I25" s="112">
        <v>163</v>
      </c>
      <c r="J25" s="112">
        <v>815</v>
      </c>
      <c r="K25" s="113">
        <f t="shared" si="4"/>
        <v>0.4323607427055703</v>
      </c>
      <c r="L25" s="114">
        <f t="shared" si="5"/>
        <v>2.1618037135278514</v>
      </c>
      <c r="M25" s="115" t="s">
        <v>118</v>
      </c>
    </row>
    <row r="26" spans="1:13" ht="12.75">
      <c r="A26" s="29" t="s">
        <v>55</v>
      </c>
      <c r="B26" s="76">
        <v>369</v>
      </c>
      <c r="C26" s="30" t="s">
        <v>16</v>
      </c>
      <c r="D26" s="31">
        <v>113.7</v>
      </c>
      <c r="E26" s="31">
        <f>D26*3</f>
        <v>341.1</v>
      </c>
      <c r="F26" s="32">
        <f t="shared" si="6"/>
        <v>0.30813008130081304</v>
      </c>
      <c r="G26" s="33">
        <f t="shared" si="7"/>
        <v>0.9243902439024391</v>
      </c>
      <c r="H26" s="106" t="s">
        <v>15</v>
      </c>
      <c r="I26" s="107">
        <v>113.7</v>
      </c>
      <c r="J26" s="107">
        <f>I26*4</f>
        <v>454.8</v>
      </c>
      <c r="K26" s="109">
        <f t="shared" si="4"/>
        <v>0.30813008130081304</v>
      </c>
      <c r="L26" s="110">
        <f t="shared" si="5"/>
        <v>1.2325203252032522</v>
      </c>
      <c r="M26" s="108" t="s">
        <v>108</v>
      </c>
    </row>
    <row r="27" spans="1:13" ht="13.5" customHeight="1">
      <c r="A27" s="29" t="s">
        <v>66</v>
      </c>
      <c r="B27" s="76">
        <v>575</v>
      </c>
      <c r="C27" s="30" t="s">
        <v>93</v>
      </c>
      <c r="D27" s="31">
        <v>175.47</v>
      </c>
      <c r="E27" s="31">
        <f>D27*3</f>
        <v>526.41</v>
      </c>
      <c r="F27" s="32">
        <f t="shared" si="6"/>
        <v>0.30516521739130437</v>
      </c>
      <c r="G27" s="33">
        <f t="shared" si="7"/>
        <v>0.9154956521739129</v>
      </c>
      <c r="H27" s="106" t="s">
        <v>72</v>
      </c>
      <c r="I27" s="107">
        <v>194</v>
      </c>
      <c r="J27" s="107">
        <v>720</v>
      </c>
      <c r="K27" s="109">
        <f t="shared" si="4"/>
        <v>0.3373913043478261</v>
      </c>
      <c r="L27" s="110">
        <f t="shared" si="5"/>
        <v>1.2521739130434784</v>
      </c>
      <c r="M27" s="108" t="s">
        <v>108</v>
      </c>
    </row>
    <row r="28" spans="1:13" ht="12.75">
      <c r="A28" s="29" t="s">
        <v>60</v>
      </c>
      <c r="B28" s="76">
        <v>319</v>
      </c>
      <c r="C28" s="30" t="s">
        <v>16</v>
      </c>
      <c r="D28" s="31">
        <v>116.71</v>
      </c>
      <c r="E28" s="31">
        <f>D28*3</f>
        <v>350.13</v>
      </c>
      <c r="F28" s="32">
        <f t="shared" si="6"/>
        <v>0.3658620689655172</v>
      </c>
      <c r="G28" s="33">
        <f t="shared" si="7"/>
        <v>1.0975862068965516</v>
      </c>
      <c r="H28" s="106" t="s">
        <v>71</v>
      </c>
      <c r="I28" s="107">
        <v>145</v>
      </c>
      <c r="J28" s="107">
        <f>I28*4</f>
        <v>580</v>
      </c>
      <c r="K28" s="109">
        <f t="shared" si="4"/>
        <v>0.45454545454545453</v>
      </c>
      <c r="L28" s="110">
        <f t="shared" si="5"/>
        <v>1.8181818181818181</v>
      </c>
      <c r="M28" s="108" t="s">
        <v>108</v>
      </c>
    </row>
    <row r="29" spans="1:13" ht="22.5" customHeight="1">
      <c r="A29" s="35" t="s">
        <v>35</v>
      </c>
      <c r="B29" s="77">
        <v>265</v>
      </c>
      <c r="C29" s="30" t="s">
        <v>114</v>
      </c>
      <c r="D29" s="31">
        <v>123.62</v>
      </c>
      <c r="E29" s="31">
        <v>228.24</v>
      </c>
      <c r="F29" s="32">
        <f t="shared" si="6"/>
        <v>0.46649056603773587</v>
      </c>
      <c r="G29" s="33">
        <f t="shared" si="7"/>
        <v>0.8612830188679246</v>
      </c>
      <c r="H29" s="111" t="s">
        <v>62</v>
      </c>
      <c r="I29" s="31">
        <v>123.62</v>
      </c>
      <c r="J29" s="112">
        <f>I29*3</f>
        <v>370.86</v>
      </c>
      <c r="K29" s="113">
        <f t="shared" si="4"/>
        <v>0.46649056603773587</v>
      </c>
      <c r="L29" s="114">
        <f t="shared" si="5"/>
        <v>1.3994716981132076</v>
      </c>
      <c r="M29" s="115" t="s">
        <v>122</v>
      </c>
    </row>
    <row r="30" spans="1:13" ht="12.75">
      <c r="A30" s="29" t="s">
        <v>36</v>
      </c>
      <c r="B30" s="76">
        <v>260</v>
      </c>
      <c r="C30" s="30" t="s">
        <v>94</v>
      </c>
      <c r="D30" s="31">
        <v>77.56</v>
      </c>
      <c r="E30" s="31">
        <f>D30*2</f>
        <v>155.12</v>
      </c>
      <c r="F30" s="32">
        <f t="shared" si="6"/>
        <v>0.29830769230769233</v>
      </c>
      <c r="G30" s="33">
        <f t="shared" si="7"/>
        <v>0.5966153846153847</v>
      </c>
      <c r="H30" s="106" t="s">
        <v>62</v>
      </c>
      <c r="I30" s="107">
        <v>155</v>
      </c>
      <c r="J30" s="107">
        <f>I30*4</f>
        <v>620</v>
      </c>
      <c r="K30" s="109">
        <f t="shared" si="4"/>
        <v>0.5961538461538461</v>
      </c>
      <c r="L30" s="110">
        <f t="shared" si="5"/>
        <v>2.3846153846153846</v>
      </c>
      <c r="M30" s="108" t="s">
        <v>108</v>
      </c>
    </row>
    <row r="31" spans="1:13" ht="22.5">
      <c r="A31" s="35" t="s">
        <v>37</v>
      </c>
      <c r="B31" s="77">
        <v>202</v>
      </c>
      <c r="C31" s="30" t="s">
        <v>16</v>
      </c>
      <c r="D31" s="31">
        <v>91.32</v>
      </c>
      <c r="E31" s="31">
        <f>D31*3</f>
        <v>273.96</v>
      </c>
      <c r="F31" s="32">
        <f t="shared" si="6"/>
        <v>0.45207920792079204</v>
      </c>
      <c r="G31" s="33">
        <f t="shared" si="7"/>
        <v>1.356237623762376</v>
      </c>
      <c r="H31" s="111" t="s">
        <v>17</v>
      </c>
      <c r="I31" s="112">
        <v>91.32</v>
      </c>
      <c r="J31" s="112">
        <f>I31*3</f>
        <v>273.96</v>
      </c>
      <c r="K31" s="113">
        <f t="shared" si="4"/>
        <v>0.45207920792079204</v>
      </c>
      <c r="L31" s="114">
        <f t="shared" si="5"/>
        <v>1.356237623762376</v>
      </c>
      <c r="M31" s="115" t="s">
        <v>121</v>
      </c>
    </row>
    <row r="32" spans="1:13" ht="12.75">
      <c r="A32" s="29" t="s">
        <v>38</v>
      </c>
      <c r="B32" s="76">
        <v>275</v>
      </c>
      <c r="C32" s="30" t="s">
        <v>16</v>
      </c>
      <c r="D32" s="31">
        <v>111.71</v>
      </c>
      <c r="E32" s="31">
        <f>D32*3</f>
        <v>335.13</v>
      </c>
      <c r="F32" s="32">
        <f t="shared" si="6"/>
        <v>0.4062181818181818</v>
      </c>
      <c r="G32" s="33">
        <f t="shared" si="7"/>
        <v>1.2186545454545454</v>
      </c>
      <c r="H32" s="106" t="s">
        <v>17</v>
      </c>
      <c r="I32" s="107">
        <v>111.71</v>
      </c>
      <c r="J32" s="107">
        <f>I32*3</f>
        <v>335.13</v>
      </c>
      <c r="K32" s="109">
        <f t="shared" si="4"/>
        <v>0.4062181818181818</v>
      </c>
      <c r="L32" s="110">
        <f t="shared" si="5"/>
        <v>1.2186545454545454</v>
      </c>
      <c r="M32" s="108" t="s">
        <v>108</v>
      </c>
    </row>
    <row r="33" spans="1:13" ht="12.75">
      <c r="A33" s="29" t="s">
        <v>39</v>
      </c>
      <c r="B33" s="76">
        <v>356</v>
      </c>
      <c r="C33" s="30" t="s">
        <v>15</v>
      </c>
      <c r="D33" s="31">
        <v>228.76</v>
      </c>
      <c r="E33" s="31">
        <f>D33*4</f>
        <v>915.04</v>
      </c>
      <c r="F33" s="32">
        <f t="shared" si="6"/>
        <v>0.6425842696629214</v>
      </c>
      <c r="G33" s="33">
        <f t="shared" si="7"/>
        <v>2.5703370786516855</v>
      </c>
      <c r="H33" s="106" t="s">
        <v>15</v>
      </c>
      <c r="I33" s="107">
        <v>228.76</v>
      </c>
      <c r="J33" s="107">
        <f>I33*4</f>
        <v>915.04</v>
      </c>
      <c r="K33" s="109">
        <f t="shared" si="4"/>
        <v>0.6425842696629214</v>
      </c>
      <c r="L33" s="110">
        <f t="shared" si="5"/>
        <v>2.5703370786516855</v>
      </c>
      <c r="M33" s="108" t="s">
        <v>112</v>
      </c>
    </row>
    <row r="34" spans="1:13" ht="12.75">
      <c r="A34" s="29" t="s">
        <v>65</v>
      </c>
      <c r="B34" s="76">
        <v>227</v>
      </c>
      <c r="C34" s="30" t="s">
        <v>16</v>
      </c>
      <c r="D34" s="31">
        <v>100.49</v>
      </c>
      <c r="E34" s="31">
        <f>D34*3</f>
        <v>301.46999999999997</v>
      </c>
      <c r="F34" s="32">
        <f t="shared" si="6"/>
        <v>0.4426872246696035</v>
      </c>
      <c r="G34" s="33">
        <f>E34/B34</f>
        <v>1.3280616740088105</v>
      </c>
      <c r="H34" s="106" t="s">
        <v>16</v>
      </c>
      <c r="I34" s="107">
        <v>100.49</v>
      </c>
      <c r="J34" s="107">
        <f>I34*3</f>
        <v>301.46999999999997</v>
      </c>
      <c r="K34" s="109">
        <f t="shared" si="4"/>
        <v>0.4426872246696035</v>
      </c>
      <c r="L34" s="110">
        <f t="shared" si="5"/>
        <v>1.3280616740088105</v>
      </c>
      <c r="M34" s="108" t="s">
        <v>112</v>
      </c>
    </row>
    <row r="35" spans="1:13" ht="12.75">
      <c r="A35" s="29" t="s">
        <v>40</v>
      </c>
      <c r="B35" s="76">
        <v>304</v>
      </c>
      <c r="C35" s="30" t="s">
        <v>95</v>
      </c>
      <c r="D35" s="31">
        <v>160.89</v>
      </c>
      <c r="E35" s="31">
        <v>342</v>
      </c>
      <c r="F35" s="32">
        <v>0.5292434210526316</v>
      </c>
      <c r="G35" s="33">
        <v>1.125</v>
      </c>
      <c r="H35" s="106" t="s">
        <v>95</v>
      </c>
      <c r="I35" s="107">
        <v>160.89</v>
      </c>
      <c r="J35" s="107">
        <v>342</v>
      </c>
      <c r="K35" s="109">
        <f t="shared" si="4"/>
        <v>0.5292434210526316</v>
      </c>
      <c r="L35" s="110">
        <f t="shared" si="5"/>
        <v>1.125</v>
      </c>
      <c r="M35" s="108" t="s">
        <v>112</v>
      </c>
    </row>
    <row r="36" spans="1:13" ht="12.75">
      <c r="A36" s="29" t="s">
        <v>41</v>
      </c>
      <c r="B36" s="76">
        <v>118</v>
      </c>
      <c r="C36" s="30" t="s">
        <v>73</v>
      </c>
      <c r="D36" s="31">
        <v>63.71</v>
      </c>
      <c r="E36" s="31">
        <f>D36*2</f>
        <v>127.42</v>
      </c>
      <c r="F36" s="32">
        <f t="shared" si="6"/>
        <v>0.5399152542372881</v>
      </c>
      <c r="G36" s="33">
        <f t="shared" si="7"/>
        <v>1.0798305084745763</v>
      </c>
      <c r="H36" s="106" t="s">
        <v>73</v>
      </c>
      <c r="I36" s="107">
        <v>63.71</v>
      </c>
      <c r="J36" s="107">
        <f>I36*2</f>
        <v>127.42</v>
      </c>
      <c r="K36" s="109">
        <f t="shared" si="4"/>
        <v>0.5399152542372881</v>
      </c>
      <c r="L36" s="110">
        <f t="shared" si="5"/>
        <v>1.0798305084745763</v>
      </c>
      <c r="M36" s="108" t="s">
        <v>112</v>
      </c>
    </row>
    <row r="37" spans="1:13" ht="12.75">
      <c r="A37" s="29" t="s">
        <v>42</v>
      </c>
      <c r="B37" s="76">
        <v>207</v>
      </c>
      <c r="C37" s="30" t="s">
        <v>73</v>
      </c>
      <c r="D37" s="31">
        <v>76.51</v>
      </c>
      <c r="E37" s="31">
        <f>D37*2</f>
        <v>153.02</v>
      </c>
      <c r="F37" s="32">
        <f t="shared" si="6"/>
        <v>0.3696135265700483</v>
      </c>
      <c r="G37" s="33">
        <f t="shared" si="7"/>
        <v>0.7392270531400966</v>
      </c>
      <c r="H37" s="106" t="s">
        <v>73</v>
      </c>
      <c r="I37" s="107">
        <v>76.51</v>
      </c>
      <c r="J37" s="107">
        <f>I37*2</f>
        <v>153.02</v>
      </c>
      <c r="K37" s="109">
        <f t="shared" si="4"/>
        <v>0.3696135265700483</v>
      </c>
      <c r="L37" s="110">
        <f t="shared" si="5"/>
        <v>0.7392270531400966</v>
      </c>
      <c r="M37" s="108" t="s">
        <v>112</v>
      </c>
    </row>
    <row r="38" spans="1:13" ht="22.5">
      <c r="A38" s="29" t="s">
        <v>43</v>
      </c>
      <c r="B38" s="76">
        <v>419</v>
      </c>
      <c r="C38" s="30" t="s">
        <v>96</v>
      </c>
      <c r="D38" s="31">
        <v>117.51</v>
      </c>
      <c r="E38" s="31">
        <f>D38*2</f>
        <v>235.02</v>
      </c>
      <c r="F38" s="32">
        <f t="shared" si="6"/>
        <v>0.28045346062052506</v>
      </c>
      <c r="G38" s="33">
        <f t="shared" si="7"/>
        <v>0.5609069212410501</v>
      </c>
      <c r="H38" s="106" t="s">
        <v>17</v>
      </c>
      <c r="I38" s="31">
        <v>117.51</v>
      </c>
      <c r="J38" s="107">
        <f>I38*3</f>
        <v>352.53000000000003</v>
      </c>
      <c r="K38" s="109">
        <f t="shared" si="4"/>
        <v>0.28045346062052506</v>
      </c>
      <c r="L38" s="110">
        <f t="shared" si="5"/>
        <v>0.8413603818615752</v>
      </c>
      <c r="M38" s="115" t="s">
        <v>117</v>
      </c>
    </row>
    <row r="39" spans="1:13" ht="12.75">
      <c r="A39" s="29" t="s">
        <v>44</v>
      </c>
      <c r="B39" s="76">
        <v>299</v>
      </c>
      <c r="C39" s="36" t="s">
        <v>97</v>
      </c>
      <c r="D39" s="31">
        <v>92.82</v>
      </c>
      <c r="E39" s="31">
        <f>D39*2</f>
        <v>185.64</v>
      </c>
      <c r="F39" s="32">
        <f t="shared" si="6"/>
        <v>0.3104347826086956</v>
      </c>
      <c r="G39" s="33">
        <f t="shared" si="7"/>
        <v>0.6208695652173912</v>
      </c>
      <c r="H39" s="106" t="s">
        <v>17</v>
      </c>
      <c r="I39" s="107">
        <v>92.82</v>
      </c>
      <c r="J39" s="107">
        <f>I39*3</f>
        <v>278.46</v>
      </c>
      <c r="K39" s="109">
        <f t="shared" si="4"/>
        <v>0.3104347826086956</v>
      </c>
      <c r="L39" s="110">
        <f t="shared" si="5"/>
        <v>0.9313043478260868</v>
      </c>
      <c r="M39" s="108" t="s">
        <v>108</v>
      </c>
    </row>
    <row r="40" spans="1:13" ht="12.75">
      <c r="A40" s="29" t="s">
        <v>45</v>
      </c>
      <c r="B40" s="76">
        <v>302</v>
      </c>
      <c r="C40" s="30" t="s">
        <v>73</v>
      </c>
      <c r="D40" s="31">
        <v>93.61</v>
      </c>
      <c r="E40" s="31">
        <f>D40*2</f>
        <v>187.22</v>
      </c>
      <c r="F40" s="32">
        <f t="shared" si="6"/>
        <v>0.30996688741721856</v>
      </c>
      <c r="G40" s="33">
        <f t="shared" si="7"/>
        <v>0.6199337748344371</v>
      </c>
      <c r="H40" s="106" t="s">
        <v>17</v>
      </c>
      <c r="I40" s="107">
        <v>302</v>
      </c>
      <c r="J40" s="107">
        <f>I40*3</f>
        <v>906</v>
      </c>
      <c r="K40" s="109">
        <f t="shared" si="4"/>
        <v>1</v>
      </c>
      <c r="L40" s="110">
        <f t="shared" si="5"/>
        <v>3</v>
      </c>
      <c r="M40" s="108" t="s">
        <v>108</v>
      </c>
    </row>
    <row r="41" spans="1:13" ht="12.75">
      <c r="A41" s="29" t="s">
        <v>46</v>
      </c>
      <c r="B41" s="76">
        <v>369</v>
      </c>
      <c r="C41" s="30" t="s">
        <v>62</v>
      </c>
      <c r="D41" s="31">
        <v>127.59</v>
      </c>
      <c r="E41" s="31">
        <f>D41*4</f>
        <v>510.36</v>
      </c>
      <c r="F41" s="32">
        <f t="shared" si="6"/>
        <v>0.34577235772357723</v>
      </c>
      <c r="G41" s="33">
        <f t="shared" si="7"/>
        <v>1.383089430894309</v>
      </c>
      <c r="H41" s="106" t="s">
        <v>62</v>
      </c>
      <c r="I41" s="107">
        <v>127.59</v>
      </c>
      <c r="J41" s="107">
        <f>I41*4</f>
        <v>510.36</v>
      </c>
      <c r="K41" s="109">
        <f t="shared" si="4"/>
        <v>0.34577235772357723</v>
      </c>
      <c r="L41" s="110">
        <f t="shared" si="5"/>
        <v>1.383089430894309</v>
      </c>
      <c r="M41" s="108" t="s">
        <v>112</v>
      </c>
    </row>
    <row r="42" spans="1:13" ht="12.75">
      <c r="A42" s="35" t="s">
        <v>47</v>
      </c>
      <c r="B42" s="77">
        <v>1037</v>
      </c>
      <c r="C42" s="36" t="s">
        <v>98</v>
      </c>
      <c r="D42" s="31">
        <v>239.94</v>
      </c>
      <c r="E42" s="31">
        <v>621.92</v>
      </c>
      <c r="F42" s="32">
        <f t="shared" si="6"/>
        <v>0.23137897782063646</v>
      </c>
      <c r="G42" s="33">
        <f t="shared" si="7"/>
        <v>0.5997299903567984</v>
      </c>
      <c r="H42" s="111" t="s">
        <v>17</v>
      </c>
      <c r="I42" s="31">
        <v>239.94</v>
      </c>
      <c r="J42" s="107">
        <f>I42*3</f>
        <v>719.8199999999999</v>
      </c>
      <c r="K42" s="109">
        <f t="shared" si="4"/>
        <v>0.23137897782063646</v>
      </c>
      <c r="L42" s="110">
        <f t="shared" si="5"/>
        <v>0.6941369334619093</v>
      </c>
      <c r="M42" s="115" t="s">
        <v>110</v>
      </c>
    </row>
    <row r="43" spans="1:13" ht="12.75">
      <c r="A43" s="29" t="s">
        <v>48</v>
      </c>
      <c r="B43" s="76">
        <v>646</v>
      </c>
      <c r="C43" s="30" t="s">
        <v>73</v>
      </c>
      <c r="D43" s="31">
        <v>127.35</v>
      </c>
      <c r="E43" s="31">
        <f>D43*2</f>
        <v>254.7</v>
      </c>
      <c r="F43" s="32">
        <f t="shared" si="6"/>
        <v>0.1971362229102167</v>
      </c>
      <c r="G43" s="33">
        <f t="shared" si="7"/>
        <v>0.3942724458204334</v>
      </c>
      <c r="H43" s="106" t="s">
        <v>16</v>
      </c>
      <c r="I43" s="107">
        <v>127.35</v>
      </c>
      <c r="J43" s="107">
        <f>I43*3</f>
        <v>382.04999999999995</v>
      </c>
      <c r="K43" s="109">
        <f t="shared" si="4"/>
        <v>0.1971362229102167</v>
      </c>
      <c r="L43" s="110">
        <f t="shared" si="5"/>
        <v>0.5914086687306501</v>
      </c>
      <c r="M43" s="108" t="s">
        <v>108</v>
      </c>
    </row>
    <row r="44" spans="1:13" ht="12.75">
      <c r="A44" s="29" t="s">
        <v>49</v>
      </c>
      <c r="B44" s="76">
        <v>262</v>
      </c>
      <c r="C44" s="30" t="s">
        <v>16</v>
      </c>
      <c r="D44" s="31">
        <v>105.87</v>
      </c>
      <c r="E44" s="31">
        <f>D44*3</f>
        <v>317.61</v>
      </c>
      <c r="F44" s="32">
        <f t="shared" si="6"/>
        <v>0.4040839694656489</v>
      </c>
      <c r="G44" s="33">
        <f t="shared" si="7"/>
        <v>1.2122519083969465</v>
      </c>
      <c r="H44" s="106" t="s">
        <v>16</v>
      </c>
      <c r="I44" s="107">
        <v>105.87</v>
      </c>
      <c r="J44" s="107">
        <f>I44*3</f>
        <v>317.61</v>
      </c>
      <c r="K44" s="109">
        <f t="shared" si="4"/>
        <v>0.4040839694656489</v>
      </c>
      <c r="L44" s="110">
        <f t="shared" si="5"/>
        <v>1.2122519083969465</v>
      </c>
      <c r="M44" s="108" t="s">
        <v>112</v>
      </c>
    </row>
    <row r="45" spans="1:13" ht="12.75">
      <c r="A45" s="29" t="s">
        <v>63</v>
      </c>
      <c r="B45" s="76">
        <v>281</v>
      </c>
      <c r="C45" s="30" t="s">
        <v>62</v>
      </c>
      <c r="D45" s="31">
        <v>85.57</v>
      </c>
      <c r="E45" s="31">
        <f>D45*4</f>
        <v>342.28</v>
      </c>
      <c r="F45" s="32">
        <f t="shared" si="6"/>
        <v>0.3045195729537366</v>
      </c>
      <c r="G45" s="33">
        <f t="shared" si="7"/>
        <v>1.2180782918149464</v>
      </c>
      <c r="H45" s="106" t="s">
        <v>62</v>
      </c>
      <c r="I45" s="31">
        <v>85.57</v>
      </c>
      <c r="J45" s="107">
        <f>I45*4</f>
        <v>342.28</v>
      </c>
      <c r="K45" s="109">
        <f t="shared" si="4"/>
        <v>0.3045195729537366</v>
      </c>
      <c r="L45" s="110">
        <f t="shared" si="5"/>
        <v>1.2180782918149464</v>
      </c>
      <c r="M45" s="108" t="s">
        <v>112</v>
      </c>
    </row>
    <row r="46" spans="1:13" ht="12.75">
      <c r="A46" s="29" t="s">
        <v>64</v>
      </c>
      <c r="B46" s="76">
        <v>219</v>
      </c>
      <c r="C46" s="30" t="s">
        <v>90</v>
      </c>
      <c r="D46" s="31">
        <v>114.93</v>
      </c>
      <c r="E46" s="31">
        <v>280.89</v>
      </c>
      <c r="F46" s="32">
        <f t="shared" si="6"/>
        <v>0.5247945205479453</v>
      </c>
      <c r="G46" s="33">
        <f t="shared" si="7"/>
        <v>1.2826027397260273</v>
      </c>
      <c r="H46" s="106" t="s">
        <v>76</v>
      </c>
      <c r="I46" s="107">
        <v>114.93</v>
      </c>
      <c r="J46" s="107">
        <v>364</v>
      </c>
      <c r="K46" s="109">
        <f t="shared" si="4"/>
        <v>0.5247945205479453</v>
      </c>
      <c r="L46" s="110">
        <f t="shared" si="5"/>
        <v>1.6621004566210045</v>
      </c>
      <c r="M46" s="108" t="s">
        <v>108</v>
      </c>
    </row>
    <row r="47" spans="1:13" ht="12.75">
      <c r="A47" s="29" t="s">
        <v>50</v>
      </c>
      <c r="B47" s="76">
        <v>231</v>
      </c>
      <c r="C47" s="30" t="s">
        <v>16</v>
      </c>
      <c r="D47" s="31">
        <v>107.93</v>
      </c>
      <c r="E47" s="31">
        <f>D47*3</f>
        <v>323.79</v>
      </c>
      <c r="F47" s="32">
        <f t="shared" si="6"/>
        <v>0.46722943722943727</v>
      </c>
      <c r="G47" s="33">
        <f t="shared" si="7"/>
        <v>1.4016883116883119</v>
      </c>
      <c r="H47" s="106" t="s">
        <v>16</v>
      </c>
      <c r="I47" s="107">
        <v>107.93</v>
      </c>
      <c r="J47" s="31">
        <f>I47*3</f>
        <v>323.79</v>
      </c>
      <c r="K47" s="32">
        <f>I47/B47</f>
        <v>0.46722943722943727</v>
      </c>
      <c r="L47" s="33">
        <f>J47/B47</f>
        <v>1.4016883116883119</v>
      </c>
      <c r="M47" s="108" t="s">
        <v>112</v>
      </c>
    </row>
    <row r="48" spans="1:13" ht="22.5">
      <c r="A48" s="130" t="s">
        <v>51</v>
      </c>
      <c r="B48" s="131">
        <v>254</v>
      </c>
      <c r="C48" s="30" t="s">
        <v>73</v>
      </c>
      <c r="D48" s="31">
        <v>124.76</v>
      </c>
      <c r="E48" s="31">
        <f>D48*2</f>
        <v>249.52</v>
      </c>
      <c r="F48" s="32">
        <f t="shared" si="6"/>
        <v>0.49118110236220475</v>
      </c>
      <c r="G48" s="33">
        <f t="shared" si="7"/>
        <v>0.9823622047244095</v>
      </c>
      <c r="H48" s="132" t="s">
        <v>62</v>
      </c>
      <c r="I48" s="31">
        <v>124.76</v>
      </c>
      <c r="J48" s="183">
        <f>I48*4</f>
        <v>499.04</v>
      </c>
      <c r="K48" s="133">
        <f t="shared" si="4"/>
        <v>0.49118110236220475</v>
      </c>
      <c r="L48" s="134">
        <f t="shared" si="5"/>
        <v>1.964724409448819</v>
      </c>
      <c r="M48" s="115" t="s">
        <v>116</v>
      </c>
    </row>
    <row r="49" spans="1:13" ht="12.75">
      <c r="A49" s="29" t="s">
        <v>24</v>
      </c>
      <c r="B49" s="76">
        <v>245</v>
      </c>
      <c r="C49" s="30" t="s">
        <v>99</v>
      </c>
      <c r="D49" s="31">
        <v>113.15</v>
      </c>
      <c r="E49" s="31">
        <f>D49*2</f>
        <v>226.3</v>
      </c>
      <c r="F49" s="32">
        <f t="shared" si="6"/>
        <v>0.4618367346938776</v>
      </c>
      <c r="G49" s="33">
        <f t="shared" si="7"/>
        <v>0.9236734693877552</v>
      </c>
      <c r="H49" s="106" t="s">
        <v>123</v>
      </c>
      <c r="I49" s="107">
        <v>143</v>
      </c>
      <c r="J49" s="107">
        <v>370</v>
      </c>
      <c r="K49" s="109">
        <f t="shared" si="4"/>
        <v>0.5836734693877551</v>
      </c>
      <c r="L49" s="110">
        <f t="shared" si="5"/>
        <v>1.510204081632653</v>
      </c>
      <c r="M49" s="108" t="s">
        <v>108</v>
      </c>
    </row>
    <row r="50" spans="1:13" ht="12.75">
      <c r="A50" s="29" t="s">
        <v>25</v>
      </c>
      <c r="B50" s="76">
        <v>356</v>
      </c>
      <c r="C50" s="30" t="s">
        <v>73</v>
      </c>
      <c r="D50" s="31">
        <v>81.53</v>
      </c>
      <c r="E50" s="31">
        <f>D50*2</f>
        <v>163.06</v>
      </c>
      <c r="F50" s="32">
        <f t="shared" si="6"/>
        <v>0.22901685393258428</v>
      </c>
      <c r="G50" s="33">
        <f t="shared" si="7"/>
        <v>0.45803370786516856</v>
      </c>
      <c r="H50" s="106" t="s">
        <v>16</v>
      </c>
      <c r="I50" s="107">
        <v>118</v>
      </c>
      <c r="J50" s="107">
        <f>I50*3</f>
        <v>354</v>
      </c>
      <c r="K50" s="109">
        <f t="shared" si="4"/>
        <v>0.33146067415730335</v>
      </c>
      <c r="L50" s="110">
        <f t="shared" si="5"/>
        <v>0.9943820224719101</v>
      </c>
      <c r="M50" s="108" t="s">
        <v>108</v>
      </c>
    </row>
    <row r="51" spans="1:13" ht="12.75">
      <c r="A51" s="29" t="s">
        <v>26</v>
      </c>
      <c r="B51" s="76">
        <v>227</v>
      </c>
      <c r="C51" s="30" t="s">
        <v>16</v>
      </c>
      <c r="D51" s="31">
        <v>125.84</v>
      </c>
      <c r="E51" s="31">
        <f>D51*3</f>
        <v>377.52</v>
      </c>
      <c r="F51" s="32">
        <f t="shared" si="6"/>
        <v>0.5543612334801762</v>
      </c>
      <c r="G51" s="33">
        <f t="shared" si="7"/>
        <v>1.6630837004405286</v>
      </c>
      <c r="H51" s="106" t="s">
        <v>16</v>
      </c>
      <c r="I51" s="107">
        <v>125.84</v>
      </c>
      <c r="J51" s="31">
        <f>I51*3</f>
        <v>377.52</v>
      </c>
      <c r="K51" s="109">
        <f t="shared" si="4"/>
        <v>0.5543612334801762</v>
      </c>
      <c r="L51" s="110">
        <f t="shared" si="5"/>
        <v>1.6630837004405286</v>
      </c>
      <c r="M51" s="108" t="s">
        <v>112</v>
      </c>
    </row>
    <row r="52" spans="1:13" ht="12.75">
      <c r="A52" s="29" t="s">
        <v>27</v>
      </c>
      <c r="B52" s="76">
        <v>266</v>
      </c>
      <c r="C52" s="30" t="s">
        <v>73</v>
      </c>
      <c r="D52" s="31">
        <v>135.25</v>
      </c>
      <c r="E52" s="31">
        <f>D52*2</f>
        <v>270.5</v>
      </c>
      <c r="F52" s="32">
        <f t="shared" si="6"/>
        <v>0.5084586466165414</v>
      </c>
      <c r="G52" s="33">
        <f t="shared" si="7"/>
        <v>1.0169172932330828</v>
      </c>
      <c r="H52" s="106" t="s">
        <v>73</v>
      </c>
      <c r="I52" s="31">
        <v>135.25</v>
      </c>
      <c r="J52" s="31">
        <f>I52*2</f>
        <v>270.5</v>
      </c>
      <c r="K52" s="109">
        <f t="shared" si="4"/>
        <v>0.5084586466165414</v>
      </c>
      <c r="L52" s="110">
        <f t="shared" si="5"/>
        <v>1.0169172932330828</v>
      </c>
      <c r="M52" s="108" t="s">
        <v>112</v>
      </c>
    </row>
    <row r="53" spans="1:13" ht="25.5">
      <c r="A53" s="35" t="s">
        <v>28</v>
      </c>
      <c r="B53" s="77">
        <v>433</v>
      </c>
      <c r="C53" s="37" t="s">
        <v>100</v>
      </c>
      <c r="D53" s="31">
        <v>196.31</v>
      </c>
      <c r="E53" s="31">
        <f>D53*3</f>
        <v>588.9300000000001</v>
      </c>
      <c r="F53" s="32">
        <f t="shared" si="6"/>
        <v>0.4533718244803695</v>
      </c>
      <c r="G53" s="33">
        <f t="shared" si="7"/>
        <v>1.3601154734411087</v>
      </c>
      <c r="H53" s="111" t="s">
        <v>16</v>
      </c>
      <c r="I53" s="31">
        <v>196.31</v>
      </c>
      <c r="J53" s="31">
        <f>I53*3</f>
        <v>588.9300000000001</v>
      </c>
      <c r="K53" s="113">
        <f t="shared" si="4"/>
        <v>0.4533718244803695</v>
      </c>
      <c r="L53" s="114">
        <f t="shared" si="5"/>
        <v>1.3601154734411087</v>
      </c>
      <c r="M53" s="108" t="s">
        <v>112</v>
      </c>
    </row>
    <row r="54" spans="1:13" ht="12.75">
      <c r="A54" s="29" t="s">
        <v>29</v>
      </c>
      <c r="B54" s="76">
        <v>240</v>
      </c>
      <c r="C54" s="36" t="s">
        <v>16</v>
      </c>
      <c r="D54" s="31">
        <v>110.6</v>
      </c>
      <c r="E54" s="31">
        <f>D54*3</f>
        <v>331.79999999999995</v>
      </c>
      <c r="F54" s="32">
        <f t="shared" si="6"/>
        <v>0.4608333333333333</v>
      </c>
      <c r="G54" s="33">
        <f t="shared" si="7"/>
        <v>1.3824999999999998</v>
      </c>
      <c r="H54" s="106" t="s">
        <v>17</v>
      </c>
      <c r="I54" s="107">
        <v>110.6</v>
      </c>
      <c r="J54" s="107">
        <f>I54*3</f>
        <v>331.79999999999995</v>
      </c>
      <c r="K54" s="109">
        <f t="shared" si="4"/>
        <v>0.4608333333333333</v>
      </c>
      <c r="L54" s="110">
        <f t="shared" si="5"/>
        <v>1.3824999999999998</v>
      </c>
      <c r="M54" s="108" t="s">
        <v>108</v>
      </c>
    </row>
    <row r="55" spans="1:13" ht="12.75">
      <c r="A55" s="29" t="s">
        <v>30</v>
      </c>
      <c r="B55" s="76">
        <v>398</v>
      </c>
      <c r="C55" s="30" t="s">
        <v>74</v>
      </c>
      <c r="D55" s="31">
        <v>142.22</v>
      </c>
      <c r="E55" s="31">
        <v>320.22</v>
      </c>
      <c r="F55" s="32">
        <f t="shared" si="6"/>
        <v>0.3573366834170854</v>
      </c>
      <c r="G55" s="33">
        <f t="shared" si="7"/>
        <v>0.8045728643216081</v>
      </c>
      <c r="H55" s="106" t="s">
        <v>74</v>
      </c>
      <c r="I55" s="107">
        <v>177</v>
      </c>
      <c r="J55" s="107">
        <v>424</v>
      </c>
      <c r="K55" s="109">
        <f t="shared" si="4"/>
        <v>0.44472361809045224</v>
      </c>
      <c r="L55" s="110">
        <f t="shared" si="5"/>
        <v>1.065326633165829</v>
      </c>
      <c r="M55" s="108" t="s">
        <v>108</v>
      </c>
    </row>
    <row r="56" spans="1:13" ht="12.75">
      <c r="A56" s="29" t="s">
        <v>31</v>
      </c>
      <c r="B56" s="76">
        <v>368</v>
      </c>
      <c r="C56" s="30" t="s">
        <v>16</v>
      </c>
      <c r="D56" s="31">
        <v>102.34</v>
      </c>
      <c r="E56" s="31">
        <f>D56*3</f>
        <v>307.02</v>
      </c>
      <c r="F56" s="32">
        <f t="shared" si="6"/>
        <v>0.27809782608695655</v>
      </c>
      <c r="G56" s="33">
        <f t="shared" si="7"/>
        <v>0.8342934782608695</v>
      </c>
      <c r="H56" s="106" t="s">
        <v>17</v>
      </c>
      <c r="I56" s="31">
        <v>102.34</v>
      </c>
      <c r="J56" s="31">
        <f>I56*3</f>
        <v>307.02</v>
      </c>
      <c r="K56" s="109">
        <f t="shared" si="4"/>
        <v>0.27809782608695655</v>
      </c>
      <c r="L56" s="110">
        <f t="shared" si="5"/>
        <v>0.8342934782608695</v>
      </c>
      <c r="M56" s="108" t="s">
        <v>112</v>
      </c>
    </row>
    <row r="57" spans="1:13" ht="12.75">
      <c r="A57" s="29" t="s">
        <v>32</v>
      </c>
      <c r="B57" s="76">
        <v>305</v>
      </c>
      <c r="C57" s="30" t="s">
        <v>73</v>
      </c>
      <c r="D57" s="31">
        <v>125.94</v>
      </c>
      <c r="E57" s="31">
        <f>D57*2</f>
        <v>251.88</v>
      </c>
      <c r="F57" s="32">
        <f t="shared" si="6"/>
        <v>0.4129180327868852</v>
      </c>
      <c r="G57" s="33">
        <f t="shared" si="7"/>
        <v>0.8258360655737704</v>
      </c>
      <c r="H57" s="106" t="s">
        <v>62</v>
      </c>
      <c r="I57" s="107">
        <v>125.94</v>
      </c>
      <c r="J57" s="107">
        <f>I57*4</f>
        <v>503.76</v>
      </c>
      <c r="K57" s="109">
        <f t="shared" si="4"/>
        <v>0.4129180327868852</v>
      </c>
      <c r="L57" s="110">
        <f t="shared" si="5"/>
        <v>1.6516721311475409</v>
      </c>
      <c r="M57" s="108" t="s">
        <v>108</v>
      </c>
    </row>
    <row r="58" spans="1:13" ht="12.75">
      <c r="A58" s="29" t="s">
        <v>33</v>
      </c>
      <c r="B58" s="76">
        <v>246</v>
      </c>
      <c r="C58" s="30" t="s">
        <v>69</v>
      </c>
      <c r="D58" s="31">
        <v>56.58</v>
      </c>
      <c r="E58" s="31">
        <f>D58*4</f>
        <v>226.32</v>
      </c>
      <c r="F58" s="32">
        <f t="shared" si="6"/>
        <v>0.22999999999999998</v>
      </c>
      <c r="G58" s="33">
        <f t="shared" si="7"/>
        <v>0.9199999999999999</v>
      </c>
      <c r="H58" s="106" t="s">
        <v>69</v>
      </c>
      <c r="I58" s="107">
        <v>56.58</v>
      </c>
      <c r="J58" s="107">
        <f>I58*4</f>
        <v>226.32</v>
      </c>
      <c r="K58" s="109">
        <f t="shared" si="4"/>
        <v>0.22999999999999998</v>
      </c>
      <c r="L58" s="110">
        <f t="shared" si="5"/>
        <v>0.9199999999999999</v>
      </c>
      <c r="M58" s="108" t="s">
        <v>112</v>
      </c>
    </row>
    <row r="59" spans="1:13" ht="12.75">
      <c r="A59" s="29" t="s">
        <v>56</v>
      </c>
      <c r="B59" s="76">
        <v>152</v>
      </c>
      <c r="C59" s="30" t="s">
        <v>16</v>
      </c>
      <c r="D59" s="31">
        <v>83.29</v>
      </c>
      <c r="E59" s="31">
        <f>D59*3</f>
        <v>249.87</v>
      </c>
      <c r="F59" s="32">
        <f t="shared" si="6"/>
        <v>0.5479605263157895</v>
      </c>
      <c r="G59" s="33">
        <f t="shared" si="7"/>
        <v>1.6438815789473684</v>
      </c>
      <c r="H59" s="106" t="s">
        <v>62</v>
      </c>
      <c r="I59" s="107">
        <v>83.29</v>
      </c>
      <c r="J59" s="107">
        <f>I59*4</f>
        <v>333.16</v>
      </c>
      <c r="K59" s="109">
        <f t="shared" si="4"/>
        <v>0.5479605263157895</v>
      </c>
      <c r="L59" s="110">
        <f t="shared" si="5"/>
        <v>2.191842105263158</v>
      </c>
      <c r="M59" s="108" t="s">
        <v>108</v>
      </c>
    </row>
    <row r="60" spans="1:13" ht="12.75">
      <c r="A60" s="29" t="s">
        <v>34</v>
      </c>
      <c r="B60" s="76">
        <v>154</v>
      </c>
      <c r="C60" s="30" t="s">
        <v>16</v>
      </c>
      <c r="D60" s="31">
        <v>70.68</v>
      </c>
      <c r="E60" s="31">
        <f>D60*3</f>
        <v>212.04000000000002</v>
      </c>
      <c r="F60" s="32">
        <f t="shared" si="6"/>
        <v>0.458961038961039</v>
      </c>
      <c r="G60" s="33">
        <f t="shared" si="7"/>
        <v>1.376883116883117</v>
      </c>
      <c r="H60" s="106" t="s">
        <v>16</v>
      </c>
      <c r="I60" s="107">
        <v>70.68</v>
      </c>
      <c r="J60" s="107">
        <f>I60*3</f>
        <v>212.04000000000002</v>
      </c>
      <c r="K60" s="109">
        <f t="shared" si="4"/>
        <v>0.458961038961039</v>
      </c>
      <c r="L60" s="110">
        <f t="shared" si="5"/>
        <v>1.376883116883117</v>
      </c>
      <c r="M60" s="108" t="s">
        <v>108</v>
      </c>
    </row>
    <row r="61" spans="1:13" ht="12.75">
      <c r="A61" s="29" t="s">
        <v>57</v>
      </c>
      <c r="B61" s="76">
        <v>184</v>
      </c>
      <c r="C61" s="30" t="s">
        <v>90</v>
      </c>
      <c r="D61" s="31">
        <v>118.98</v>
      </c>
      <c r="E61" s="31">
        <v>308.9</v>
      </c>
      <c r="F61" s="32">
        <f t="shared" si="6"/>
        <v>0.6466304347826087</v>
      </c>
      <c r="G61" s="33">
        <f t="shared" si="7"/>
        <v>1.6788043478260868</v>
      </c>
      <c r="H61" s="106" t="s">
        <v>16</v>
      </c>
      <c r="I61" s="107">
        <v>127</v>
      </c>
      <c r="J61" s="107">
        <f>I61*3</f>
        <v>381</v>
      </c>
      <c r="K61" s="109">
        <f t="shared" si="4"/>
        <v>0.6902173913043478</v>
      </c>
      <c r="L61" s="110">
        <f t="shared" si="5"/>
        <v>2.0706521739130435</v>
      </c>
      <c r="M61" s="108" t="s">
        <v>108</v>
      </c>
    </row>
    <row r="62" spans="1:13" ht="25.5" customHeight="1">
      <c r="A62" s="35" t="s">
        <v>58</v>
      </c>
      <c r="B62" s="77">
        <v>635</v>
      </c>
      <c r="C62" s="37" t="s">
        <v>104</v>
      </c>
      <c r="D62" s="31">
        <v>112.99</v>
      </c>
      <c r="E62" s="31">
        <v>302.13</v>
      </c>
      <c r="F62" s="32">
        <f t="shared" si="6"/>
        <v>0.17793700787401573</v>
      </c>
      <c r="G62" s="33">
        <f t="shared" si="7"/>
        <v>0.4757952755905512</v>
      </c>
      <c r="H62" s="111" t="s">
        <v>105</v>
      </c>
      <c r="I62" s="112">
        <f>B62*K62</f>
        <v>381</v>
      </c>
      <c r="J62" s="112">
        <f>B62*L62</f>
        <v>1905</v>
      </c>
      <c r="K62" s="113">
        <v>0.6</v>
      </c>
      <c r="L62" s="114">
        <v>3</v>
      </c>
      <c r="M62" s="115" t="s">
        <v>119</v>
      </c>
    </row>
    <row r="63" spans="1:13" ht="16.5" customHeight="1">
      <c r="A63" s="120" t="s">
        <v>84</v>
      </c>
      <c r="B63" s="76">
        <v>50</v>
      </c>
      <c r="C63" s="30"/>
      <c r="D63" s="31"/>
      <c r="E63" s="31"/>
      <c r="F63" s="32"/>
      <c r="G63" s="33"/>
      <c r="H63" s="106" t="s">
        <v>75</v>
      </c>
      <c r="I63" s="107">
        <v>27</v>
      </c>
      <c r="J63" s="107">
        <f>I63*2</f>
        <v>54</v>
      </c>
      <c r="K63" s="109">
        <f>I63/B63</f>
        <v>0.54</v>
      </c>
      <c r="L63" s="110">
        <f>J63/B63</f>
        <v>1.08</v>
      </c>
      <c r="M63" s="108" t="s">
        <v>108</v>
      </c>
    </row>
    <row r="64" spans="1:13" ht="22.5">
      <c r="A64" s="128" t="s">
        <v>102</v>
      </c>
      <c r="B64" s="129">
        <v>229</v>
      </c>
      <c r="C64" s="30" t="s">
        <v>69</v>
      </c>
      <c r="D64" s="48">
        <v>53.74</v>
      </c>
      <c r="E64" s="48">
        <f>D64*4</f>
        <v>214.96</v>
      </c>
      <c r="F64" s="121">
        <f>D64/B64</f>
        <v>0.23467248908296945</v>
      </c>
      <c r="G64" s="122">
        <f>E64/B64</f>
        <v>0.9386899563318778</v>
      </c>
      <c r="H64" s="30" t="s">
        <v>69</v>
      </c>
      <c r="I64" s="48">
        <v>53.74</v>
      </c>
      <c r="J64" s="48">
        <f>I64*4</f>
        <v>214.96</v>
      </c>
      <c r="K64" s="121">
        <f>I64/B64</f>
        <v>0.23467248908296945</v>
      </c>
      <c r="L64" s="122">
        <f>J64/B64</f>
        <v>0.9386899563318778</v>
      </c>
      <c r="M64" s="115" t="s">
        <v>111</v>
      </c>
    </row>
    <row r="65" spans="1:13" ht="12.75" customHeight="1" thickBot="1">
      <c r="A65" s="10"/>
      <c r="B65" s="78"/>
      <c r="C65" s="38"/>
      <c r="D65" s="39"/>
      <c r="E65" s="39"/>
      <c r="F65" s="40"/>
      <c r="G65" s="41"/>
      <c r="H65" s="123"/>
      <c r="I65" s="39"/>
      <c r="J65" s="39"/>
      <c r="K65" s="40"/>
      <c r="L65" s="124"/>
      <c r="M65" s="119"/>
    </row>
    <row r="66" spans="1:13" ht="13.5" thickBot="1">
      <c r="A66" s="22" t="s">
        <v>12</v>
      </c>
      <c r="B66" s="74">
        <f>SUM(B18:B65)</f>
        <v>14990</v>
      </c>
      <c r="C66" s="22" t="s">
        <v>13</v>
      </c>
      <c r="D66" s="23">
        <f>SUM(D18:D65)</f>
        <v>4975.17</v>
      </c>
      <c r="E66" s="23">
        <f>SUM(E18:E65)</f>
        <v>13602.939999999999</v>
      </c>
      <c r="F66" s="25">
        <f>D66/B66</f>
        <v>0.33189926617745164</v>
      </c>
      <c r="G66" s="26">
        <f>E66/B66</f>
        <v>0.9074676450967311</v>
      </c>
      <c r="H66" s="22" t="s">
        <v>13</v>
      </c>
      <c r="I66" s="23">
        <f>SUM(I18:I65)</f>
        <v>6501.550000000002</v>
      </c>
      <c r="J66" s="23">
        <f>SUM(J18:J65)</f>
        <v>22545.649999999998</v>
      </c>
      <c r="K66" s="25">
        <f>I66/B66</f>
        <v>0.43372581721147446</v>
      </c>
      <c r="L66" s="26">
        <f>J66/B66</f>
        <v>1.5040460306871246</v>
      </c>
      <c r="M66" s="26"/>
    </row>
    <row r="67" spans="4:13" ht="25.5" customHeight="1" thickBot="1">
      <c r="D67" s="90"/>
      <c r="E67" s="90"/>
      <c r="F67" s="8"/>
      <c r="G67" s="8"/>
      <c r="H67" s="9"/>
      <c r="I67" s="90"/>
      <c r="J67" s="90"/>
      <c r="K67" s="8"/>
      <c r="L67" s="8"/>
      <c r="M67" s="8"/>
    </row>
    <row r="68" spans="1:13" ht="13.5" customHeight="1" thickBot="1">
      <c r="A68" s="167" t="s">
        <v>18</v>
      </c>
      <c r="B68" s="167"/>
      <c r="C68" s="168" t="s">
        <v>14</v>
      </c>
      <c r="D68" s="169"/>
      <c r="E68" s="169"/>
      <c r="F68" s="169"/>
      <c r="G68" s="169"/>
      <c r="H68" s="169"/>
      <c r="I68" s="169"/>
      <c r="J68" s="169"/>
      <c r="K68" s="169"/>
      <c r="L68" s="169"/>
      <c r="M68" s="170"/>
    </row>
    <row r="69" spans="1:13" ht="13.5" customHeight="1" thickBot="1">
      <c r="A69" s="167"/>
      <c r="B69" s="167"/>
      <c r="C69" s="138" t="s">
        <v>0</v>
      </c>
      <c r="D69" s="138"/>
      <c r="E69" s="138"/>
      <c r="F69" s="138"/>
      <c r="G69" s="138"/>
      <c r="H69" s="139" t="s">
        <v>1</v>
      </c>
      <c r="I69" s="140"/>
      <c r="J69" s="140"/>
      <c r="K69" s="140"/>
      <c r="L69" s="140"/>
      <c r="M69" s="141"/>
    </row>
    <row r="70" spans="1:13" ht="39" customHeight="1" thickBot="1">
      <c r="A70" s="17" t="s">
        <v>2</v>
      </c>
      <c r="B70" s="71" t="s">
        <v>3</v>
      </c>
      <c r="C70" s="19" t="s">
        <v>4</v>
      </c>
      <c r="D70" s="88" t="s">
        <v>5</v>
      </c>
      <c r="E70" s="88" t="s">
        <v>6</v>
      </c>
      <c r="F70" s="20" t="s">
        <v>7</v>
      </c>
      <c r="G70" s="18" t="s">
        <v>8</v>
      </c>
      <c r="H70" s="19" t="s">
        <v>9</v>
      </c>
      <c r="I70" s="92" t="s">
        <v>5</v>
      </c>
      <c r="J70" s="88" t="s">
        <v>10</v>
      </c>
      <c r="K70" s="20" t="s">
        <v>7</v>
      </c>
      <c r="L70" s="21" t="s">
        <v>8</v>
      </c>
      <c r="M70" s="21" t="s">
        <v>11</v>
      </c>
    </row>
    <row r="71" spans="1:13" ht="12.75">
      <c r="A71" s="42" t="s">
        <v>82</v>
      </c>
      <c r="B71" s="79">
        <v>421</v>
      </c>
      <c r="C71" s="43" t="s">
        <v>73</v>
      </c>
      <c r="D71" s="44">
        <v>134.13</v>
      </c>
      <c r="E71" s="44">
        <f>D71*2</f>
        <v>268.26</v>
      </c>
      <c r="F71" s="45">
        <f>D71/B71</f>
        <v>0.3185985748218527</v>
      </c>
      <c r="G71" s="46">
        <f>E71/B71</f>
        <v>0.6371971496437054</v>
      </c>
      <c r="H71" s="42" t="s">
        <v>103</v>
      </c>
      <c r="I71" s="104">
        <f>K71*B71</f>
        <v>252.6</v>
      </c>
      <c r="J71" s="104">
        <f>L71*B71</f>
        <v>1263</v>
      </c>
      <c r="K71" s="117">
        <v>0.6</v>
      </c>
      <c r="L71" s="125">
        <v>3</v>
      </c>
      <c r="M71" s="136" t="s">
        <v>119</v>
      </c>
    </row>
    <row r="72" spans="1:13" ht="12.75">
      <c r="A72" s="29" t="s">
        <v>83</v>
      </c>
      <c r="B72" s="76">
        <v>480</v>
      </c>
      <c r="C72" s="34" t="s">
        <v>62</v>
      </c>
      <c r="D72" s="31"/>
      <c r="E72" s="31"/>
      <c r="F72" s="32"/>
      <c r="G72" s="33"/>
      <c r="H72" s="29" t="s">
        <v>103</v>
      </c>
      <c r="I72" s="107">
        <f>K72*B72</f>
        <v>288</v>
      </c>
      <c r="J72" s="107">
        <f>L72*B72</f>
        <v>1440</v>
      </c>
      <c r="K72" s="109">
        <v>0.6</v>
      </c>
      <c r="L72" s="126">
        <v>3</v>
      </c>
      <c r="M72" s="115" t="s">
        <v>119</v>
      </c>
    </row>
    <row r="73" spans="1:13" ht="12.75" customHeight="1" thickBot="1">
      <c r="A73" s="68"/>
      <c r="B73" s="80"/>
      <c r="C73" s="66"/>
      <c r="D73" s="39"/>
      <c r="E73" s="39"/>
      <c r="F73" s="40"/>
      <c r="G73" s="41"/>
      <c r="H73" s="68"/>
      <c r="I73" s="67"/>
      <c r="J73" s="67"/>
      <c r="K73" s="69"/>
      <c r="L73" s="70"/>
      <c r="M73" s="137"/>
    </row>
    <row r="74" spans="1:13" ht="13.5" thickBot="1">
      <c r="A74" s="22" t="s">
        <v>12</v>
      </c>
      <c r="B74" s="74">
        <f>SUM(B71,B72)</f>
        <v>901</v>
      </c>
      <c r="C74" s="22" t="s">
        <v>13</v>
      </c>
      <c r="D74" s="23">
        <f>SUM(D71,D72)</f>
        <v>134.13</v>
      </c>
      <c r="E74" s="23">
        <f>SUM(E71,E72)</f>
        <v>268.26</v>
      </c>
      <c r="F74" s="25">
        <f>D74/B74</f>
        <v>0.1488679245283019</v>
      </c>
      <c r="G74" s="26">
        <f>E74/B74</f>
        <v>0.2977358490566038</v>
      </c>
      <c r="H74" s="22" t="s">
        <v>13</v>
      </c>
      <c r="I74" s="23">
        <f>SUM(I71:I72)</f>
        <v>540.6</v>
      </c>
      <c r="J74" s="23">
        <f>SUM(J71:J72)</f>
        <v>2703</v>
      </c>
      <c r="K74" s="25">
        <f>I74/B74</f>
        <v>0.6</v>
      </c>
      <c r="L74" s="26">
        <f>J74/B74</f>
        <v>3</v>
      </c>
      <c r="M74" s="26"/>
    </row>
    <row r="75" ht="53.25" customHeight="1"/>
    <row r="76" spans="4:14" ht="13.5" thickBot="1">
      <c r="D76" s="90"/>
      <c r="E76" s="90"/>
      <c r="F76" s="8"/>
      <c r="G76" s="8"/>
      <c r="H76" s="9"/>
      <c r="I76" s="90"/>
      <c r="J76" s="90"/>
      <c r="K76" s="8"/>
      <c r="L76" s="8"/>
      <c r="M76" s="8"/>
      <c r="N76" s="5"/>
    </row>
    <row r="77" spans="1:13" ht="13.5" customHeight="1" thickBot="1">
      <c r="A77" s="179" t="s">
        <v>67</v>
      </c>
      <c r="B77" s="180"/>
      <c r="C77" s="168" t="s">
        <v>68</v>
      </c>
      <c r="D77" s="169"/>
      <c r="E77" s="169"/>
      <c r="F77" s="169"/>
      <c r="G77" s="169"/>
      <c r="H77" s="169"/>
      <c r="I77" s="169"/>
      <c r="J77" s="169"/>
      <c r="K77" s="169"/>
      <c r="L77" s="169"/>
      <c r="M77" s="170"/>
    </row>
    <row r="78" spans="1:13" ht="13.5" thickBot="1">
      <c r="A78" s="181"/>
      <c r="B78" s="182"/>
      <c r="C78" s="171" t="s">
        <v>0</v>
      </c>
      <c r="D78" s="172"/>
      <c r="E78" s="172"/>
      <c r="F78" s="172"/>
      <c r="G78" s="173"/>
      <c r="H78" s="139" t="s">
        <v>1</v>
      </c>
      <c r="I78" s="140"/>
      <c r="J78" s="140"/>
      <c r="K78" s="140"/>
      <c r="L78" s="140"/>
      <c r="M78" s="141"/>
    </row>
    <row r="79" spans="1:14" ht="39" thickBot="1">
      <c r="A79" s="17" t="s">
        <v>2</v>
      </c>
      <c r="B79" s="71" t="s">
        <v>3</v>
      </c>
      <c r="C79" s="19" t="s">
        <v>4</v>
      </c>
      <c r="D79" s="88" t="s">
        <v>5</v>
      </c>
      <c r="E79" s="88" t="s">
        <v>6</v>
      </c>
      <c r="F79" s="20" t="s">
        <v>7</v>
      </c>
      <c r="G79" s="18" t="s">
        <v>8</v>
      </c>
      <c r="H79" s="19" t="s">
        <v>9</v>
      </c>
      <c r="I79" s="92" t="s">
        <v>5</v>
      </c>
      <c r="J79" s="88" t="s">
        <v>10</v>
      </c>
      <c r="K79" s="20" t="s">
        <v>7</v>
      </c>
      <c r="L79" s="21" t="s">
        <v>8</v>
      </c>
      <c r="M79" s="21" t="s">
        <v>11</v>
      </c>
      <c r="N79" s="7"/>
    </row>
    <row r="80" spans="1:13" ht="12.75">
      <c r="A80" s="42" t="s">
        <v>113</v>
      </c>
      <c r="B80" s="81">
        <v>284</v>
      </c>
      <c r="C80" s="49" t="s">
        <v>70</v>
      </c>
      <c r="D80" s="44">
        <v>8.8</v>
      </c>
      <c r="E80" s="44">
        <v>8.8</v>
      </c>
      <c r="F80" s="45">
        <f>D80/B80</f>
        <v>0.03098591549295775</v>
      </c>
      <c r="G80" s="50">
        <f>E80/B80</f>
        <v>0.03098591549295775</v>
      </c>
      <c r="H80" s="42" t="s">
        <v>70</v>
      </c>
      <c r="I80" s="104">
        <v>9</v>
      </c>
      <c r="J80" s="104">
        <f>I80</f>
        <v>9</v>
      </c>
      <c r="K80" s="117">
        <f>I80/B80</f>
        <v>0.03169014084507042</v>
      </c>
      <c r="L80" s="125">
        <f>J80/B80</f>
        <v>0.03169014084507042</v>
      </c>
      <c r="M80" s="105" t="s">
        <v>108</v>
      </c>
    </row>
    <row r="81" spans="1:13" ht="12.75" customHeight="1" thickBot="1">
      <c r="A81" s="10"/>
      <c r="B81" s="73"/>
      <c r="C81" s="14"/>
      <c r="D81" s="11"/>
      <c r="E81" s="11"/>
      <c r="F81" s="12"/>
      <c r="G81" s="13"/>
      <c r="H81" s="10"/>
      <c r="I81" s="11"/>
      <c r="J81" s="11"/>
      <c r="K81" s="12"/>
      <c r="L81" s="127"/>
      <c r="M81" s="119"/>
    </row>
    <row r="82" spans="1:13" ht="13.5" thickBot="1">
      <c r="A82" s="22" t="s">
        <v>12</v>
      </c>
      <c r="B82" s="74">
        <f>SUM(B80:B81)</f>
        <v>284</v>
      </c>
      <c r="C82" s="22" t="s">
        <v>13</v>
      </c>
      <c r="D82" s="23">
        <f>SUM(D80:D81)</f>
        <v>8.8</v>
      </c>
      <c r="E82" s="24">
        <f>SUM(E80:E81)</f>
        <v>8.8</v>
      </c>
      <c r="F82" s="25">
        <f>D82/B82</f>
        <v>0.03098591549295775</v>
      </c>
      <c r="G82" s="26">
        <f>E82/B82</f>
        <v>0.03098591549295775</v>
      </c>
      <c r="H82" s="22" t="s">
        <v>70</v>
      </c>
      <c r="I82" s="23">
        <f>SUM(I80:I81)</f>
        <v>9</v>
      </c>
      <c r="J82" s="24">
        <f>SUM(J80:J81)</f>
        <v>9</v>
      </c>
      <c r="K82" s="25">
        <f>I82/B82</f>
        <v>0.03169014084507042</v>
      </c>
      <c r="L82" s="26">
        <f>J82/B82</f>
        <v>0.03169014084507042</v>
      </c>
      <c r="M82" s="26"/>
    </row>
    <row r="83" ht="36" customHeight="1"/>
    <row r="84" spans="1:13" ht="69.75" customHeight="1">
      <c r="A84" s="51"/>
      <c r="B84" s="82"/>
      <c r="C84" s="9"/>
      <c r="D84" s="90"/>
      <c r="E84" s="90"/>
      <c r="F84" s="8"/>
      <c r="G84" s="8"/>
      <c r="H84" s="9"/>
      <c r="I84" s="90"/>
      <c r="J84" s="90"/>
      <c r="K84" s="8"/>
      <c r="L84" s="8"/>
      <c r="M84" s="8"/>
    </row>
    <row r="85" spans="1:13" ht="12.75">
      <c r="A85" s="165" t="s">
        <v>85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00"/>
    </row>
    <row r="86" spans="1:13" ht="12.75">
      <c r="A86" s="174"/>
      <c r="B86" s="175"/>
      <c r="C86" s="176" t="s">
        <v>0</v>
      </c>
      <c r="D86" s="177"/>
      <c r="E86" s="177"/>
      <c r="F86" s="177"/>
      <c r="G86" s="178"/>
      <c r="H86" s="163" t="s">
        <v>1</v>
      </c>
      <c r="I86" s="164"/>
      <c r="J86" s="164"/>
      <c r="K86" s="164"/>
      <c r="L86" s="164"/>
      <c r="M86" s="101"/>
    </row>
    <row r="87" spans="1:13" ht="38.25">
      <c r="A87" s="52"/>
      <c r="B87" s="83" t="s">
        <v>3</v>
      </c>
      <c r="C87" s="54" t="s">
        <v>4</v>
      </c>
      <c r="D87" s="91" t="s">
        <v>5</v>
      </c>
      <c r="E87" s="91" t="s">
        <v>6</v>
      </c>
      <c r="F87" s="53" t="s">
        <v>7</v>
      </c>
      <c r="G87" s="53" t="s">
        <v>8</v>
      </c>
      <c r="H87" s="54" t="s">
        <v>9</v>
      </c>
      <c r="I87" s="91" t="s">
        <v>5</v>
      </c>
      <c r="J87" s="91" t="s">
        <v>6</v>
      </c>
      <c r="K87" s="53" t="s">
        <v>7</v>
      </c>
      <c r="L87" s="94" t="s">
        <v>8</v>
      </c>
      <c r="M87" s="102"/>
    </row>
    <row r="88" spans="1:13" ht="25.5">
      <c r="A88" s="28" t="s">
        <v>89</v>
      </c>
      <c r="B88" s="84">
        <f aca="true" t="shared" si="8" ref="B88:L88">B11</f>
        <v>2243</v>
      </c>
      <c r="C88" s="55" t="str">
        <f t="shared" si="8"/>
        <v>/</v>
      </c>
      <c r="D88" s="16">
        <f t="shared" si="8"/>
        <v>643.0799999999999</v>
      </c>
      <c r="E88" s="16">
        <f t="shared" si="8"/>
        <v>2187.6499999999996</v>
      </c>
      <c r="F88" s="15">
        <f t="shared" si="8"/>
        <v>0.28670530539456085</v>
      </c>
      <c r="G88" s="15">
        <f t="shared" si="8"/>
        <v>0.9753232278198839</v>
      </c>
      <c r="H88" s="55" t="str">
        <f t="shared" si="8"/>
        <v>/</v>
      </c>
      <c r="I88" s="16">
        <f t="shared" si="8"/>
        <v>734.8</v>
      </c>
      <c r="J88" s="16">
        <f t="shared" si="8"/>
        <v>3064.1499999999996</v>
      </c>
      <c r="K88" s="15">
        <f t="shared" si="8"/>
        <v>0.3275969683459652</v>
      </c>
      <c r="L88" s="95">
        <f t="shared" si="8"/>
        <v>1.3660945162728486</v>
      </c>
      <c r="M88" s="98"/>
    </row>
    <row r="89" spans="1:13" ht="38.25" customHeight="1">
      <c r="A89" s="28" t="s">
        <v>106</v>
      </c>
      <c r="B89" s="84">
        <f>B66</f>
        <v>14990</v>
      </c>
      <c r="C89" s="55"/>
      <c r="D89" s="16">
        <f>D66</f>
        <v>4975.17</v>
      </c>
      <c r="E89" s="16">
        <f>E66</f>
        <v>13602.939999999999</v>
      </c>
      <c r="F89" s="15">
        <f>F66</f>
        <v>0.33189926617745164</v>
      </c>
      <c r="G89" s="15">
        <f>G66</f>
        <v>0.9074676450967311</v>
      </c>
      <c r="H89" s="55" t="s">
        <v>13</v>
      </c>
      <c r="I89" s="16">
        <f>I66</f>
        <v>6501.550000000002</v>
      </c>
      <c r="J89" s="16">
        <f>J66</f>
        <v>22545.649999999998</v>
      </c>
      <c r="K89" s="15">
        <f>K66</f>
        <v>0.43372581721147446</v>
      </c>
      <c r="L89" s="95">
        <f>L66</f>
        <v>1.5040460306871246</v>
      </c>
      <c r="M89" s="98"/>
    </row>
    <row r="90" spans="1:13" ht="38.25" customHeight="1">
      <c r="A90" s="28" t="s">
        <v>86</v>
      </c>
      <c r="B90" s="84">
        <f>B74</f>
        <v>901</v>
      </c>
      <c r="C90" s="55" t="str">
        <f>C66</f>
        <v>/</v>
      </c>
      <c r="D90" s="16">
        <f>D74</f>
        <v>134.13</v>
      </c>
      <c r="E90" s="16">
        <f>E74</f>
        <v>268.26</v>
      </c>
      <c r="F90" s="15">
        <f>F74</f>
        <v>0.1488679245283019</v>
      </c>
      <c r="G90" s="15">
        <f>G74</f>
        <v>0.2977358490566038</v>
      </c>
      <c r="H90" s="55" t="str">
        <f>H66</f>
        <v>/</v>
      </c>
      <c r="I90" s="16">
        <f>I74</f>
        <v>540.6</v>
      </c>
      <c r="J90" s="16">
        <f>J74</f>
        <v>2703</v>
      </c>
      <c r="K90" s="15">
        <f>K74</f>
        <v>0.6</v>
      </c>
      <c r="L90" s="95">
        <f>L74</f>
        <v>3</v>
      </c>
      <c r="M90" s="98"/>
    </row>
    <row r="91" spans="1:13" ht="25.5">
      <c r="A91" s="28" t="s">
        <v>87</v>
      </c>
      <c r="B91" s="85">
        <f aca="true" t="shared" si="9" ref="B91:G91">B82</f>
        <v>284</v>
      </c>
      <c r="C91" s="64" t="str">
        <f t="shared" si="9"/>
        <v>/</v>
      </c>
      <c r="D91" s="63">
        <f t="shared" si="9"/>
        <v>8.8</v>
      </c>
      <c r="E91" s="63">
        <f t="shared" si="9"/>
        <v>8.8</v>
      </c>
      <c r="F91" s="65">
        <f t="shared" si="9"/>
        <v>0.03098591549295775</v>
      </c>
      <c r="G91" s="65">
        <f t="shared" si="9"/>
        <v>0.03098591549295775</v>
      </c>
      <c r="H91" s="64" t="s">
        <v>13</v>
      </c>
      <c r="I91" s="16">
        <f>I82</f>
        <v>9</v>
      </c>
      <c r="J91" s="16">
        <f>J82</f>
        <v>9</v>
      </c>
      <c r="K91" s="15">
        <f>K82</f>
        <v>0.03169014084507042</v>
      </c>
      <c r="L91" s="95">
        <f>L82</f>
        <v>0.03169014084507042</v>
      </c>
      <c r="M91" s="98"/>
    </row>
    <row r="92" spans="1:13" ht="12.75">
      <c r="A92" s="27" t="s">
        <v>88</v>
      </c>
      <c r="B92" s="86">
        <f>B93-B88-B90-B91-B89</f>
        <v>1568.9099999999999</v>
      </c>
      <c r="C92" s="56" t="s">
        <v>13</v>
      </c>
      <c r="D92" s="57" t="s">
        <v>13</v>
      </c>
      <c r="E92" s="57" t="s">
        <v>13</v>
      </c>
      <c r="F92" s="58" t="s">
        <v>13</v>
      </c>
      <c r="G92" s="58" t="s">
        <v>13</v>
      </c>
      <c r="H92" s="56" t="s">
        <v>13</v>
      </c>
      <c r="I92" s="57" t="s">
        <v>13</v>
      </c>
      <c r="J92" s="57" t="s">
        <v>13</v>
      </c>
      <c r="K92" s="58" t="s">
        <v>13</v>
      </c>
      <c r="L92" s="96" t="s">
        <v>13</v>
      </c>
      <c r="M92" s="99"/>
    </row>
    <row r="93" spans="1:13" ht="12.75">
      <c r="A93" s="59" t="s">
        <v>12</v>
      </c>
      <c r="B93" s="87">
        <v>19986.91</v>
      </c>
      <c r="C93" s="61" t="s">
        <v>13</v>
      </c>
      <c r="D93" s="60">
        <f>SUM(D88:D92)</f>
        <v>5761.18</v>
      </c>
      <c r="E93" s="60">
        <f>SUM(E88:E92)</f>
        <v>16067.649999999998</v>
      </c>
      <c r="F93" s="62">
        <f>D93/B93</f>
        <v>0.28824765809222136</v>
      </c>
      <c r="G93" s="62">
        <f>E93/B93</f>
        <v>0.8039086582168028</v>
      </c>
      <c r="H93" s="61" t="s">
        <v>13</v>
      </c>
      <c r="I93" s="60">
        <f>SUM(I88:I92)</f>
        <v>7785.950000000003</v>
      </c>
      <c r="J93" s="60">
        <f>SUM(J88:J92)</f>
        <v>28321.799999999996</v>
      </c>
      <c r="K93" s="62">
        <f>I93/B93</f>
        <v>0.3895524620864357</v>
      </c>
      <c r="L93" s="97">
        <f>J93/B93</f>
        <v>1.417017437913114</v>
      </c>
      <c r="M93" s="99"/>
    </row>
    <row r="94" spans="4:13" ht="12.75">
      <c r="D94" s="90"/>
      <c r="E94" s="90"/>
      <c r="F94" s="8"/>
      <c r="G94" s="8"/>
      <c r="H94" s="9"/>
      <c r="I94" s="90"/>
      <c r="J94" s="90"/>
      <c r="K94" s="8"/>
      <c r="L94" s="8"/>
      <c r="M94" s="8"/>
    </row>
  </sheetData>
  <sheetProtection selectLockedCells="1" selectUnlockedCells="1"/>
  <mergeCells count="30">
    <mergeCell ref="H86:L86"/>
    <mergeCell ref="A85:L85"/>
    <mergeCell ref="A68:B69"/>
    <mergeCell ref="C77:M77"/>
    <mergeCell ref="C78:G78"/>
    <mergeCell ref="H78:M78"/>
    <mergeCell ref="A86:B86"/>
    <mergeCell ref="C86:G86"/>
    <mergeCell ref="A77:B78"/>
    <mergeCell ref="C68:M68"/>
    <mergeCell ref="A15:B16"/>
    <mergeCell ref="A18:A19"/>
    <mergeCell ref="B18:B19"/>
    <mergeCell ref="K18:K19"/>
    <mergeCell ref="C15:M15"/>
    <mergeCell ref="C16:G16"/>
    <mergeCell ref="H16:M16"/>
    <mergeCell ref="L18:L19"/>
    <mergeCell ref="C18:C19"/>
    <mergeCell ref="M18:M19"/>
    <mergeCell ref="C69:G69"/>
    <mergeCell ref="H69:M69"/>
    <mergeCell ref="A1:B2"/>
    <mergeCell ref="C1:M1"/>
    <mergeCell ref="F18:F19"/>
    <mergeCell ref="G18:G19"/>
    <mergeCell ref="E18:E19"/>
    <mergeCell ref="D18:D19"/>
    <mergeCell ref="C2:G2"/>
    <mergeCell ref="H2:M2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2015-12-21T10:06:01Z</cp:lastPrinted>
  <dcterms:created xsi:type="dcterms:W3CDTF">2015-07-31T11:57:19Z</dcterms:created>
  <dcterms:modified xsi:type="dcterms:W3CDTF">2016-06-14T10:24:33Z</dcterms:modified>
  <cp:category/>
  <cp:version/>
  <cp:contentType/>
  <cp:contentStatus/>
</cp:coreProperties>
</file>